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60" windowHeight="13360" firstSheet="1" activeTab="1"/>
  </bookViews>
  <sheets>
    <sheet name="汇金玄武" sheetId="13" state="hidden" r:id="rId1"/>
    <sheet name="其他费用" sheetId="19" r:id="rId2"/>
    <sheet name="大连站成本" sheetId="20" r:id="rId3"/>
    <sheet name="五台山站成本" sheetId="17" r:id="rId4"/>
    <sheet name="嵩山站成本" sheetId="11" r:id="rId5"/>
    <sheet name="华山站成本" sheetId="18" r:id="rId6"/>
  </sheets>
  <definedNames>
    <definedName name="_xlnm.Print_Area" localSheetId="4">嵩山站成本!#REF!</definedName>
  </definedNames>
  <calcPr calcId="144525"/>
</workbook>
</file>

<file path=xl/sharedStrings.xml><?xml version="1.0" encoding="utf-8"?>
<sst xmlns="http://schemas.openxmlformats.org/spreadsheetml/2006/main" count="437" uniqueCount="245">
  <si>
    <t>Event Name      :</t>
  </si>
  <si>
    <t xml:space="preserve">Team Meeting 2010 </t>
  </si>
  <si>
    <t>Event Date(s)  :</t>
  </si>
  <si>
    <t>2010-5  6-8</t>
  </si>
  <si>
    <t>Event Location :</t>
  </si>
  <si>
    <t>Qingdao</t>
  </si>
  <si>
    <t xml:space="preserve">Provider </t>
  </si>
  <si>
    <t>Stella Hou (Houxiaochan);13810359913;67087298</t>
  </si>
  <si>
    <t>S/No</t>
  </si>
  <si>
    <t xml:space="preserve">DESCRIPTION </t>
  </si>
  <si>
    <t xml:space="preserve">Sort </t>
  </si>
  <si>
    <t>Qty</t>
  </si>
  <si>
    <t xml:space="preserve">Service Provider </t>
  </si>
  <si>
    <t>Remarks</t>
  </si>
  <si>
    <t xml:space="preserve">Rental Per Day (RMB) </t>
  </si>
  <si>
    <t>Total Rental (RMB)</t>
  </si>
  <si>
    <t>Team Building</t>
  </si>
  <si>
    <t>Program</t>
  </si>
  <si>
    <t>trainer</t>
  </si>
  <si>
    <t>pax</t>
  </si>
  <si>
    <t>Banner for teambuilding theme</t>
  </si>
  <si>
    <t>(600cm*75cm)</t>
  </si>
  <si>
    <t>nos</t>
  </si>
  <si>
    <t xml:space="preserve">Decoration </t>
  </si>
  <si>
    <t>Reception</t>
  </si>
  <si>
    <t>A1 Size Poster/Easel stand</t>
  </si>
  <si>
    <t>set</t>
  </si>
  <si>
    <t xml:space="preserve">Main Tent </t>
  </si>
  <si>
    <t xml:space="preserve">German Banner Standee Size:1200mm*2500mm(H)  </t>
  </si>
  <si>
    <t>Podium Logo</t>
  </si>
  <si>
    <t>Size:600mm*400mm(H)</t>
  </si>
  <si>
    <t>Directional Signage</t>
  </si>
  <si>
    <t>Shuttle bus</t>
  </si>
  <si>
    <r>
      <rPr>
        <sz val="9"/>
        <rFont val="Tahoma"/>
        <charset val="134"/>
      </rPr>
      <t>Coach</t>
    </r>
    <r>
      <rPr>
        <sz val="9"/>
        <rFont val="宋体"/>
        <charset val="134"/>
      </rPr>
      <t>（</t>
    </r>
    <r>
      <rPr>
        <sz val="9"/>
        <rFont val="Tahoma"/>
        <charset val="134"/>
      </rPr>
      <t>Buick GL8</t>
    </r>
    <r>
      <rPr>
        <sz val="9"/>
        <rFont val="宋体"/>
        <charset val="134"/>
      </rPr>
      <t>）</t>
    </r>
  </si>
  <si>
    <t xml:space="preserve">May.6th </t>
  </si>
  <si>
    <t>南京机场到扬州酒店接机</t>
  </si>
  <si>
    <t>May.8th</t>
  </si>
  <si>
    <t>扬州酒店到南京机场送机</t>
  </si>
  <si>
    <t>Hotel Fee</t>
  </si>
  <si>
    <t>Meeting Room</t>
  </si>
  <si>
    <t>group discussion style,half a day</t>
  </si>
  <si>
    <t>Flowers in Meeting room</t>
  </si>
  <si>
    <t>X show</t>
  </si>
  <si>
    <t>Tea break</t>
  </si>
  <si>
    <t>twice</t>
  </si>
  <si>
    <t>Lunch</t>
  </si>
  <si>
    <t>Dinner</t>
  </si>
  <si>
    <t xml:space="preserve">May.7th </t>
  </si>
  <si>
    <t>Wine</t>
  </si>
  <si>
    <t>Fruits for rooms</t>
  </si>
  <si>
    <t xml:space="preserve">AV Equipment </t>
  </si>
  <si>
    <t>Video System</t>
  </si>
  <si>
    <t xml:space="preserve">Screen </t>
  </si>
  <si>
    <t>120"</t>
  </si>
  <si>
    <t>Projector</t>
  </si>
  <si>
    <t>4000 lumen</t>
  </si>
  <si>
    <t>Anyloway Switch</t>
  </si>
  <si>
    <t>Wireless Handheld Microphone</t>
  </si>
  <si>
    <t>by hotel</t>
  </si>
  <si>
    <t>Wireless Mouse</t>
  </si>
  <si>
    <t>Speaker High Power</t>
  </si>
  <si>
    <t xml:space="preserve">Audio Mixer </t>
  </si>
  <si>
    <t>Min.16 Channels</t>
  </si>
  <si>
    <t>Travel allowance</t>
  </si>
  <si>
    <t>tickets</t>
  </si>
  <si>
    <t>service person from Beijing</t>
  </si>
  <si>
    <t>twin room</t>
  </si>
  <si>
    <t>Accommodation 1 room *3 days</t>
  </si>
  <si>
    <t>Others</t>
  </si>
  <si>
    <t>Mineral Water</t>
  </si>
  <si>
    <t>2 bottles/P.P</t>
  </si>
  <si>
    <t>Snacks</t>
  </si>
  <si>
    <t>Sports drink ,chocolate</t>
  </si>
  <si>
    <t>gift</t>
  </si>
  <si>
    <t>T-shirt</t>
  </si>
  <si>
    <t>240g cotton with logo</t>
  </si>
  <si>
    <t>Game props</t>
  </si>
  <si>
    <t>晚宴游戏道具及设计执行</t>
  </si>
  <si>
    <t>Manpower</t>
  </si>
  <si>
    <t>Temp</t>
  </si>
  <si>
    <t>Video taking</t>
  </si>
  <si>
    <t xml:space="preserve">Photographer </t>
  </si>
  <si>
    <t>Memorial CD</t>
  </si>
  <si>
    <t>Video edit</t>
  </si>
  <si>
    <t>less than 5 minutes</t>
  </si>
  <si>
    <t>Service Charge</t>
  </si>
  <si>
    <t>Sub-Total</t>
  </si>
  <si>
    <t>Gov.Tax</t>
  </si>
  <si>
    <t>Event Name      :2022大众进口汽车北区途锐20周年途揽山海之旅</t>
  </si>
  <si>
    <t>Event Date(s)    : 大连、五台山、嵩山、华山</t>
  </si>
  <si>
    <t>No</t>
  </si>
  <si>
    <t>描述</t>
  </si>
  <si>
    <t>单位</t>
  </si>
  <si>
    <t>数量</t>
  </si>
  <si>
    <t>站数</t>
  </si>
  <si>
    <t>单价</t>
  </si>
  <si>
    <t>合计</t>
  </si>
  <si>
    <t>各站分项成本</t>
  </si>
  <si>
    <t>大连站</t>
  </si>
  <si>
    <t>明细见详情-大连成本表</t>
  </si>
  <si>
    <t>项</t>
  </si>
  <si>
    <t>1</t>
  </si>
  <si>
    <t>五台山站</t>
  </si>
  <si>
    <t>明细见详情-五台山成本表</t>
  </si>
  <si>
    <t>嵩山站</t>
  </si>
  <si>
    <t>明细见详情-嵩山成本表</t>
  </si>
  <si>
    <t>华山站</t>
  </si>
  <si>
    <t>明细见详情-华山成本表</t>
  </si>
  <si>
    <t>搭建制作费用</t>
  </si>
  <si>
    <t>搭建制作4站</t>
  </si>
  <si>
    <t>3站av设备补充预估</t>
  </si>
  <si>
    <t>站</t>
  </si>
  <si>
    <t>H5程序</t>
  </si>
  <si>
    <t>H5制作费用</t>
  </si>
  <si>
    <t>线上宣传费用</t>
  </si>
  <si>
    <t>客户推荐资源</t>
  </si>
  <si>
    <t>抖音、小红书、微博、大众点评</t>
  </si>
  <si>
    <t>4个平台，每个平台发布2条推送</t>
  </si>
  <si>
    <t>车辆杂费</t>
  </si>
  <si>
    <t>过路费、停车费杂费</t>
  </si>
  <si>
    <t>客户相关费</t>
  </si>
  <si>
    <t>短袖Polo衫</t>
  </si>
  <si>
    <t>件</t>
  </si>
  <si>
    <t>足球马甲</t>
  </si>
  <si>
    <t>茶叶</t>
  </si>
  <si>
    <t>客户推荐普洱茶抽奖，定制活动logo</t>
  </si>
  <si>
    <t>咖啡</t>
  </si>
  <si>
    <t>赞助商提供300礼品，数量不足补充购买</t>
  </si>
  <si>
    <t>人员保险</t>
  </si>
  <si>
    <t>大连1天，嵩山五台山华山各3天，累计10天购买</t>
  </si>
  <si>
    <t>人</t>
  </si>
  <si>
    <t>矿泉水</t>
  </si>
  <si>
    <t>预估费用</t>
  </si>
  <si>
    <t>防疫物资</t>
  </si>
  <si>
    <t>纸袋</t>
  </si>
  <si>
    <t>个</t>
  </si>
  <si>
    <t>客户胸卡</t>
  </si>
  <si>
    <t>车辆及教练相关</t>
  </si>
  <si>
    <t>对讲机租赁</t>
  </si>
  <si>
    <t>按照对讲机使用日收费，大连1天；五台山；嵩山；华山各2.5天；累计天；4周活动结束后整体归还，税金3%</t>
  </si>
  <si>
    <t>教练费用</t>
  </si>
  <si>
    <t>7月23日大连活动日1天准备日1天；
7月29-31日五台山，8月5-7日嵩山，8月12-14日华山，活动日2.5天，提前准备1天；累计12.5天</t>
  </si>
  <si>
    <t>摄影摄像视频剪辑</t>
  </si>
  <si>
    <t>西安当地摄影摄像短视频剪辑</t>
  </si>
  <si>
    <t>包含2名摄影2名摄像航拍拍摄，1条30秒视频剪辑，不含差旅费用</t>
  </si>
  <si>
    <t>五台山、大连、嵩山3地长春摄影摄像剪辑</t>
  </si>
  <si>
    <t>包含2名摄影2名摄像航拍3站拍摄，3站30秒视频剪辑，1条4站总结视频剪辑，不含差旅费用</t>
  </si>
  <si>
    <t>执行团队服务费</t>
  </si>
  <si>
    <t>依据项目金额7.5%</t>
  </si>
  <si>
    <t>RTTH团队费用</t>
  </si>
  <si>
    <t>团队人员5人执行</t>
  </si>
  <si>
    <t>累计金额</t>
  </si>
  <si>
    <t>合同税金</t>
  </si>
  <si>
    <t>实际成本金额</t>
  </si>
  <si>
    <t>客户合同报价</t>
  </si>
  <si>
    <t>利润</t>
  </si>
  <si>
    <t>利润率</t>
  </si>
  <si>
    <t xml:space="preserve">Event Date(s)    : </t>
  </si>
  <si>
    <t>city</t>
  </si>
  <si>
    <t>酒店费用</t>
  </si>
  <si>
    <t>大连硬石酒店</t>
  </si>
  <si>
    <t>房间按32间房1晚计算，单双同价</t>
  </si>
  <si>
    <t>间夜</t>
  </si>
  <si>
    <t>晚宴</t>
  </si>
  <si>
    <t>户外自助场地费用包含在哪</t>
  </si>
  <si>
    <t>av设备</t>
  </si>
  <si>
    <t>酒店报价内8000元，设备公司其他设备74</t>
  </si>
  <si>
    <t>制作费用</t>
  </si>
  <si>
    <t>4站</t>
  </si>
  <si>
    <t>景点及第三方费用</t>
  </si>
  <si>
    <t>足球场租赁</t>
  </si>
  <si>
    <t>场地，搭建布置A板；2名足球裁判，</t>
  </si>
  <si>
    <t>足球场地天幕玻璃T型房</t>
  </si>
  <si>
    <t>足球马甲定制</t>
  </si>
  <si>
    <t>足球购买</t>
  </si>
  <si>
    <t>第三方人员</t>
  </si>
  <si>
    <t>礼仪2人，主持人1人，乐队4人</t>
  </si>
  <si>
    <t>五台山万豪酒店</t>
  </si>
  <si>
    <t>房间按30间房2晚计算，单双同价</t>
  </si>
  <si>
    <t>房间果盘</t>
  </si>
  <si>
    <t>大众客户房间安排果盘</t>
  </si>
  <si>
    <t>次</t>
  </si>
  <si>
    <t>自助午餐</t>
  </si>
  <si>
    <t>自助餐保底40人，单独开餐，时间可调整开餐时间，总时间2小时</t>
  </si>
  <si>
    <t>自助晚餐</t>
  </si>
  <si>
    <t>有3种价位（2388元/桌、2588/桌、2988/桌）</t>
  </si>
  <si>
    <t>桌</t>
  </si>
  <si>
    <t>会议室Day1半天</t>
  </si>
  <si>
    <t>会议室Day2半天</t>
  </si>
  <si>
    <t>晚宴lED</t>
  </si>
  <si>
    <t>酒店晚宴如需使用LED屏幕是单独收费</t>
  </si>
  <si>
    <t>酒店停车场费用</t>
  </si>
  <si>
    <t>餐费</t>
  </si>
  <si>
    <t>Day2 午餐（餐厅素斋）</t>
  </si>
  <si>
    <t>五台山进山门票</t>
  </si>
  <si>
    <t>只要进五台山景区就需要买门票进入（酒店在景区里面）</t>
  </si>
  <si>
    <t>张</t>
  </si>
  <si>
    <t>禅修授课大师</t>
  </si>
  <si>
    <t>又见五台山门票</t>
  </si>
  <si>
    <t>大型法事</t>
  </si>
  <si>
    <t>主持及法众进行法事，献哈达等</t>
  </si>
  <si>
    <t>禅定打坐授课大师</t>
  </si>
  <si>
    <t>主持人</t>
  </si>
  <si>
    <t>导游费用</t>
  </si>
  <si>
    <t>按人收费，看具体需要导游数量，目前按第一天需要一名导游，第二天3名导游计算</t>
  </si>
  <si>
    <t>礼仪2人，主持人1人，民乐表演4人，预估</t>
  </si>
  <si>
    <t>禅宗少林-照间山居酒店</t>
  </si>
  <si>
    <t>大床房</t>
  </si>
  <si>
    <t>标间</t>
  </si>
  <si>
    <t>商务标间</t>
  </si>
  <si>
    <t>豪华标间</t>
  </si>
  <si>
    <t>行政套房</t>
  </si>
  <si>
    <t>免费</t>
  </si>
  <si>
    <t>Day2 午餐（嵩山不一般登封水席）</t>
  </si>
  <si>
    <t>少林寺门票</t>
  </si>
  <si>
    <t>养生八段锦授课大师</t>
  </si>
  <si>
    <t>音乐大典</t>
  </si>
  <si>
    <t>嵩山书院门票</t>
  </si>
  <si>
    <t>主持大型法事</t>
  </si>
  <si>
    <t>主持及法众进行法事，开光加持祈福</t>
  </si>
  <si>
    <t>禅香体验</t>
  </si>
  <si>
    <t>按人收费，看具体需要导游数量，目前活动需要一名导游，穿汉服</t>
  </si>
  <si>
    <t>卞绣非遗体验环节+钧瓷解析讲解环节，每场5000元</t>
  </si>
  <si>
    <t>华山欣源国际酒店</t>
  </si>
  <si>
    <t>大众客户房间安排果盘，3种价格，38元、58元、88元</t>
  </si>
  <si>
    <t>自助餐保底50人，单独开餐，时间可调整开餐时间，总时间2小时</t>
  </si>
  <si>
    <t>待定</t>
  </si>
  <si>
    <t>制作搭建</t>
  </si>
  <si>
    <t>Day2 午餐（华山餐厅）</t>
  </si>
  <si>
    <t>餐费待定</t>
  </si>
  <si>
    <t>Day1玉泉院浏览</t>
  </si>
  <si>
    <t>玉泉院没有门票，讲解导游3名</t>
  </si>
  <si>
    <t>道家大师授课</t>
  </si>
  <si>
    <t>华山门票</t>
  </si>
  <si>
    <t>景区停车费</t>
  </si>
  <si>
    <t>辆</t>
  </si>
  <si>
    <t>西峰摆渡车</t>
  </si>
  <si>
    <t>含往返</t>
  </si>
  <si>
    <t>西峰索道</t>
  </si>
  <si>
    <t>长空栈道门票</t>
  </si>
  <si>
    <t>看现场参与情况现场买票</t>
  </si>
  <si>
    <t>晚宴表演-华阴老腔表演</t>
  </si>
  <si>
    <t>华阴老腔传承人张喜民原班人马，也是03年与谭维维上过春晚的原班人马演出</t>
  </si>
  <si>
    <t>礼仪2人，主持人1人，兼职领队3人</t>
  </si>
  <si>
    <t>按人收费，看具体需要导游数量，目前按第一天需要一名跟随导游，第二天3名导游一同登山</t>
  </si>
</sst>
</file>

<file path=xl/styles.xml><?xml version="1.0" encoding="utf-8"?>
<styleSheet xmlns="http://schemas.openxmlformats.org/spreadsheetml/2006/main">
  <numFmts count="13">
    <numFmt numFmtId="176" formatCode="0.00_ "/>
    <numFmt numFmtId="177" formatCode="#,##0.00_ "/>
    <numFmt numFmtId="178" formatCode="[$￥-804]#,##0.00"/>
    <numFmt numFmtId="179" formatCode="yyyy&quot;年&quot;m&quot;月&quot;;@"/>
    <numFmt numFmtId="180" formatCode="&quot;￥&quot;#,##0.00_);[Red]\(&quot;￥&quot;#,##0.00\)"/>
    <numFmt numFmtId="181" formatCode="0.0_);\(0.0\)"/>
    <numFmt numFmtId="182" formatCode="0_);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3" formatCode="#,##0.00_);[Red]\(#,##0.00\)"/>
    <numFmt numFmtId="41" formatCode="_ * #,##0_ ;_ * \-#,##0_ ;_ * &quot;-&quot;_ ;_ @_ "/>
    <numFmt numFmtId="184" formatCode="[$¥-804]#,##0.00;[$¥-804]\-#,##0.00"/>
    <numFmt numFmtId="43" formatCode="_ * #,##0.00_ ;_ * \-#,##0.00_ ;_ * &quot;-&quot;??_ ;_ @_ "/>
  </numFmts>
  <fonts count="44">
    <font>
      <sz val="12"/>
      <name val="宋体"/>
      <charset val="134"/>
    </font>
    <font>
      <sz val="11"/>
      <name val="汉仪旗黑-60简"/>
      <charset val="134"/>
    </font>
    <font>
      <sz val="11"/>
      <color indexed="8"/>
      <name val="汉仪旗黑-60简"/>
      <charset val="134"/>
    </font>
    <font>
      <i/>
      <sz val="11"/>
      <name val="汉仪旗黑-60简"/>
      <charset val="134"/>
    </font>
    <font>
      <sz val="10"/>
      <name val="微软雅黑"/>
      <charset val="134"/>
    </font>
    <font>
      <sz val="12"/>
      <name val="VW Headline OT-Black"/>
      <charset val="134"/>
    </font>
    <font>
      <sz val="9"/>
      <name val="Tahoma"/>
      <charset val="134"/>
    </font>
    <font>
      <sz val="12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b/>
      <sz val="9"/>
      <name val="Tahoma"/>
      <charset val="134"/>
    </font>
    <font>
      <b/>
      <i/>
      <sz val="9"/>
      <name val="Tahoma"/>
      <charset val="134"/>
    </font>
    <font>
      <b/>
      <i/>
      <sz val="9"/>
      <color indexed="8"/>
      <name val="Tahoma"/>
      <charset val="134"/>
    </font>
    <font>
      <sz val="9"/>
      <color indexed="8"/>
      <name val="Tahoma"/>
      <charset val="134"/>
    </font>
    <font>
      <sz val="9"/>
      <name val="宋体"/>
      <charset val="134"/>
    </font>
    <font>
      <b/>
      <sz val="9"/>
      <color indexed="8"/>
      <name val="Tahoma"/>
      <charset val="134"/>
    </font>
    <font>
      <sz val="10.5"/>
      <name val="Tahoma"/>
      <charset val="134"/>
    </font>
    <font>
      <sz val="9"/>
      <color indexed="8"/>
      <name val="宋体"/>
      <charset val="134"/>
    </font>
    <font>
      <i/>
      <sz val="10.5"/>
      <name val="Tahoma"/>
      <charset val="134"/>
    </font>
    <font>
      <sz val="10"/>
      <name val="汉仪大黑简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0" fontId="0" fillId="0" borderId="0"/>
    <xf numFmtId="184" fontId="31" fillId="0" borderId="0"/>
    <xf numFmtId="184" fontId="31" fillId="0" borderId="0"/>
    <xf numFmtId="0" fontId="39" fillId="0" borderId="0"/>
    <xf numFmtId="0" fontId="36" fillId="3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0" borderId="0"/>
    <xf numFmtId="0" fontId="42" fillId="36" borderId="20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16" borderId="20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0" borderId="0"/>
    <xf numFmtId="0" fontId="40" fillId="32" borderId="22" applyNumberFormat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3" fillId="18" borderId="1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38" fillId="0" borderId="21" applyNumberFormat="0" applyFill="0" applyAlignment="0" applyProtection="0">
      <alignment vertical="center"/>
    </xf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8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3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vertical="center" wrapTex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vertical="center" wrapText="1"/>
    </xf>
    <xf numFmtId="0" fontId="1" fillId="4" borderId="1" xfId="4" applyFont="1" applyFill="1" applyBorder="1" applyAlignment="1">
      <alignment horizontal="left" vertical="center" wrapText="1"/>
    </xf>
    <xf numFmtId="0" fontId="1" fillId="0" borderId="1" xfId="4" applyFont="1" applyBorder="1" applyAlignment="1">
      <alignment vertical="center"/>
    </xf>
    <xf numFmtId="0" fontId="1" fillId="5" borderId="1" xfId="4" applyFont="1" applyFill="1" applyBorder="1" applyAlignment="1">
      <alignment horizontal="center" vertical="center"/>
    </xf>
    <xf numFmtId="0" fontId="1" fillId="5" borderId="1" xfId="4" applyFont="1" applyFill="1" applyBorder="1" applyAlignment="1">
      <alignment vertical="center" wrapText="1"/>
    </xf>
    <xf numFmtId="9" fontId="1" fillId="5" borderId="1" xfId="4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2" fontId="1" fillId="3" borderId="1" xfId="0" applyNumberFormat="1" applyFont="1" applyFill="1" applyBorder="1" applyAlignment="1">
      <alignment horizontal="center" vertical="center"/>
    </xf>
    <xf numFmtId="39" fontId="1" fillId="3" borderId="1" xfId="0" applyNumberFormat="1" applyFont="1" applyFill="1" applyBorder="1" applyAlignment="1">
      <alignment horizontal="right" vertical="center"/>
    </xf>
    <xf numFmtId="180" fontId="1" fillId="5" borderId="1" xfId="0" applyNumberFormat="1" applyFont="1" applyFill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right" vertical="center" wrapText="1"/>
    </xf>
    <xf numFmtId="39" fontId="1" fillId="0" borderId="1" xfId="0" applyNumberFormat="1" applyFont="1" applyFill="1" applyBorder="1" applyAlignment="1">
      <alignment horizontal="right" vertical="center" wrapText="1"/>
    </xf>
    <xf numFmtId="182" fontId="1" fillId="5" borderId="1" xfId="0" applyNumberFormat="1" applyFont="1" applyFill="1" applyBorder="1" applyAlignment="1">
      <alignment vertical="center"/>
    </xf>
    <xf numFmtId="178" fontId="3" fillId="5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/>
    <xf numFmtId="0" fontId="1" fillId="0" borderId="1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left" vertical="center" wrapText="1"/>
    </xf>
    <xf numFmtId="0" fontId="1" fillId="0" borderId="3" xfId="4" applyFont="1" applyFill="1" applyBorder="1" applyAlignment="1">
      <alignment horizontal="left" vertical="center" wrapText="1"/>
    </xf>
    <xf numFmtId="0" fontId="1" fillId="0" borderId="4" xfId="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vertical="center" wrapText="1"/>
    </xf>
    <xf numFmtId="0" fontId="1" fillId="3" borderId="1" xfId="4" applyFont="1" applyFill="1" applyBorder="1" applyAlignment="1">
      <alignment vertical="center"/>
    </xf>
    <xf numFmtId="0" fontId="1" fillId="5" borderId="1" xfId="4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/>
    </xf>
    <xf numFmtId="180" fontId="1" fillId="6" borderId="0" xfId="0" applyNumberFormat="1" applyFont="1" applyFill="1" applyAlignment="1">
      <alignment vertical="center"/>
    </xf>
    <xf numFmtId="0" fontId="3" fillId="5" borderId="1" xfId="4" applyFont="1" applyFill="1" applyBorder="1" applyAlignment="1">
      <alignment vertical="center"/>
    </xf>
    <xf numFmtId="9" fontId="1" fillId="5" borderId="1" xfId="4" applyNumberFormat="1" applyFont="1" applyFill="1" applyBorder="1" applyAlignment="1">
      <alignment vertical="center"/>
    </xf>
    <xf numFmtId="180" fontId="1" fillId="6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80" fontId="1" fillId="6" borderId="0" xfId="0" applyNumberFormat="1" applyFont="1" applyFill="1" applyAlignment="1">
      <alignment vertical="center" wrapText="1"/>
    </xf>
    <xf numFmtId="180" fontId="1" fillId="6" borderId="0" xfId="0" applyNumberFormat="1" applyFont="1" applyFill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9" fontId="1" fillId="3" borderId="1" xfId="4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4" fillId="8" borderId="1" xfId="1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6" borderId="0" xfId="0" applyNumberFormat="1" applyFont="1" applyFill="1" applyAlignment="1">
      <alignment horizontal="right" vertical="center"/>
    </xf>
    <xf numFmtId="177" fontId="1" fillId="7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3" fillId="3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/>
    </xf>
    <xf numFmtId="181" fontId="1" fillId="0" borderId="1" xfId="0" applyNumberFormat="1" applyFont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right" vertical="center"/>
    </xf>
    <xf numFmtId="10" fontId="1" fillId="5" borderId="1" xfId="0" applyNumberFormat="1" applyFont="1" applyFill="1" applyBorder="1" applyAlignment="1">
      <alignment horizontal="right" vertical="center"/>
    </xf>
    <xf numFmtId="183" fontId="1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180" fontId="7" fillId="0" borderId="0" xfId="0" applyNumberFormat="1" applyFont="1"/>
    <xf numFmtId="0" fontId="5" fillId="0" borderId="0" xfId="0" applyFont="1" applyAlignment="1">
      <alignment horizontal="center"/>
    </xf>
    <xf numFmtId="0" fontId="8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79" fontId="9" fillId="6" borderId="0" xfId="0" applyNumberFormat="1" applyFont="1" applyFill="1" applyAlignment="1">
      <alignment horizontal="left" vertical="center"/>
    </xf>
    <xf numFmtId="180" fontId="8" fillId="6" borderId="0" xfId="0" applyNumberFormat="1" applyFont="1" applyFill="1" applyAlignment="1">
      <alignment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0" fillId="3" borderId="7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vertical="center"/>
    </xf>
    <xf numFmtId="0" fontId="10" fillId="3" borderId="1" xfId="4" applyFont="1" applyFill="1" applyBorder="1" applyAlignment="1">
      <alignment vertical="center"/>
    </xf>
    <xf numFmtId="0" fontId="6" fillId="3" borderId="1" xfId="4" applyFont="1" applyFill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6" fillId="0" borderId="1" xfId="4" applyFont="1" applyBorder="1" applyAlignment="1">
      <alignment vertical="center" wrapText="1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11" fillId="3" borderId="2" xfId="4" applyFont="1" applyFill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6" fillId="0" borderId="1" xfId="4" applyFont="1" applyBorder="1" applyAlignment="1">
      <alignment horizontal="left" vertical="center" wrapText="1"/>
    </xf>
    <xf numFmtId="0" fontId="6" fillId="3" borderId="1" xfId="4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/>
    <xf numFmtId="0" fontId="6" fillId="0" borderId="3" xfId="4" applyFont="1" applyBorder="1" applyAlignment="1">
      <alignment vertical="center" wrapText="1"/>
    </xf>
    <xf numFmtId="0" fontId="6" fillId="0" borderId="1" xfId="4" applyFont="1" applyBorder="1" applyAlignment="1">
      <alignment horizontal="left" vertical="center"/>
    </xf>
    <xf numFmtId="0" fontId="6" fillId="0" borderId="8" xfId="4" applyFont="1" applyBorder="1" applyAlignment="1">
      <alignment vertical="center" wrapText="1"/>
    </xf>
    <xf numFmtId="0" fontId="6" fillId="0" borderId="2" xfId="4" applyFont="1" applyBorder="1" applyAlignment="1">
      <alignment horizontal="left" vertical="center"/>
    </xf>
    <xf numFmtId="0" fontId="6" fillId="0" borderId="2" xfId="4" applyFont="1" applyBorder="1" applyAlignment="1">
      <alignment horizontal="center" vertical="center"/>
    </xf>
    <xf numFmtId="0" fontId="6" fillId="0" borderId="9" xfId="4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4" borderId="7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3" borderId="1" xfId="4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 wrapText="1"/>
    </xf>
    <xf numFmtId="9" fontId="15" fillId="3" borderId="11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82" fontId="13" fillId="3" borderId="1" xfId="0" applyNumberFormat="1" applyFont="1" applyFill="1" applyBorder="1" applyAlignment="1">
      <alignment horizontal="center" vertical="center"/>
    </xf>
    <xf numFmtId="39" fontId="13" fillId="3" borderId="1" xfId="0" applyNumberFormat="1" applyFont="1" applyFill="1" applyBorder="1" applyAlignment="1">
      <alignment horizontal="right" vertical="center"/>
    </xf>
    <xf numFmtId="180" fontId="10" fillId="3" borderId="1" xfId="0" applyNumberFormat="1" applyFont="1" applyFill="1" applyBorder="1" applyAlignment="1">
      <alignment horizontal="right" vertical="center" wrapText="1"/>
    </xf>
    <xf numFmtId="49" fontId="8" fillId="3" borderId="13" xfId="0" applyNumberFormat="1" applyFont="1" applyFill="1" applyBorder="1" applyAlignment="1">
      <alignment vertical="center" wrapText="1"/>
    </xf>
    <xf numFmtId="182" fontId="6" fillId="0" borderId="1" xfId="0" applyNumberFormat="1" applyFont="1" applyBorder="1" applyAlignment="1">
      <alignment horizontal="center" vertical="center"/>
    </xf>
    <xf numFmtId="39" fontId="13" fillId="0" borderId="1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vertical="center" wrapText="1"/>
    </xf>
    <xf numFmtId="49" fontId="16" fillId="0" borderId="13" xfId="0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39" fontId="6" fillId="0" borderId="1" xfId="1" applyNumberFormat="1" applyFont="1" applyBorder="1" applyAlignment="1">
      <alignment vertical="center" wrapText="1"/>
    </xf>
    <xf numFmtId="180" fontId="6" fillId="0" borderId="1" xfId="1" applyNumberFormat="1" applyFont="1" applyBorder="1" applyAlignment="1">
      <alignment vertical="center" wrapText="1"/>
    </xf>
    <xf numFmtId="182" fontId="13" fillId="0" borderId="1" xfId="0" applyNumberFormat="1" applyFont="1" applyBorder="1" applyAlignment="1">
      <alignment horizontal="center" vertical="center"/>
    </xf>
    <xf numFmtId="39" fontId="6" fillId="0" borderId="1" xfId="0" applyNumberFormat="1" applyFont="1" applyBorder="1" applyAlignment="1">
      <alignment vertical="center" wrapText="1"/>
    </xf>
    <xf numFmtId="39" fontId="17" fillId="0" borderId="13" xfId="0" applyNumberFormat="1" applyFont="1" applyBorder="1" applyAlignment="1">
      <alignment horizontal="left" vertical="center"/>
    </xf>
    <xf numFmtId="39" fontId="13" fillId="3" borderId="1" xfId="0" applyNumberFormat="1" applyFont="1" applyFill="1" applyBorder="1" applyAlignment="1">
      <alignment vertical="center"/>
    </xf>
    <xf numFmtId="39" fontId="13" fillId="3" borderId="13" xfId="0" applyNumberFormat="1" applyFont="1" applyFill="1" applyBorder="1" applyAlignment="1">
      <alignment horizontal="left" vertical="center"/>
    </xf>
    <xf numFmtId="39" fontId="13" fillId="0" borderId="13" xfId="0" applyNumberFormat="1" applyFont="1" applyBorder="1" applyAlignment="1">
      <alignment horizontal="left" vertical="center"/>
    </xf>
    <xf numFmtId="39" fontId="13" fillId="0" borderId="13" xfId="0" applyNumberFormat="1" applyFont="1" applyBorder="1" applyAlignment="1">
      <alignment horizontal="right" vertical="center"/>
    </xf>
    <xf numFmtId="182" fontId="6" fillId="3" borderId="1" xfId="0" applyNumberFormat="1" applyFont="1" applyFill="1" applyBorder="1" applyAlignment="1">
      <alignment horizontal="center" vertical="center"/>
    </xf>
    <xf numFmtId="39" fontId="6" fillId="3" borderId="1" xfId="0" applyNumberFormat="1" applyFont="1" applyFill="1" applyBorder="1" applyAlignment="1">
      <alignment vertical="center"/>
    </xf>
    <xf numFmtId="180" fontId="11" fillId="3" borderId="1" xfId="0" applyNumberFormat="1" applyFont="1" applyFill="1" applyBorder="1" applyAlignment="1">
      <alignment horizontal="right" vertical="center" wrapText="1"/>
    </xf>
    <xf numFmtId="39" fontId="13" fillId="3" borderId="13" xfId="0" applyNumberFormat="1" applyFont="1" applyFill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 wrapText="1"/>
    </xf>
    <xf numFmtId="39" fontId="13" fillId="0" borderId="1" xfId="0" applyNumberFormat="1" applyFont="1" applyBorder="1" applyAlignment="1">
      <alignment vertical="center" wrapText="1"/>
    </xf>
    <xf numFmtId="39" fontId="13" fillId="0" borderId="13" xfId="0" applyNumberFormat="1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9" fontId="6" fillId="0" borderId="13" xfId="0" applyNumberFormat="1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39" fontId="13" fillId="3" borderId="1" xfId="0" applyNumberFormat="1" applyFont="1" applyFill="1" applyBorder="1" applyAlignment="1">
      <alignment vertical="center" wrapText="1"/>
    </xf>
    <xf numFmtId="180" fontId="15" fillId="3" borderId="1" xfId="0" applyNumberFormat="1" applyFont="1" applyFill="1" applyBorder="1" applyAlignment="1">
      <alignment horizontal="right" vertical="center" wrapText="1"/>
    </xf>
    <xf numFmtId="39" fontId="13" fillId="3" borderId="13" xfId="0" applyNumberFormat="1" applyFont="1" applyFill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39" fontId="13" fillId="0" borderId="2" xfId="0" applyNumberFormat="1" applyFont="1" applyBorder="1" applyAlignment="1">
      <alignment vertical="center" wrapText="1"/>
    </xf>
    <xf numFmtId="180" fontId="13" fillId="0" borderId="2" xfId="0" applyNumberFormat="1" applyFont="1" applyBorder="1" applyAlignment="1">
      <alignment horizontal="right" vertical="center" wrapText="1"/>
    </xf>
    <xf numFmtId="182" fontId="6" fillId="3" borderId="1" xfId="0" applyNumberFormat="1" applyFont="1" applyFill="1" applyBorder="1" applyAlignment="1">
      <alignment vertical="center"/>
    </xf>
    <xf numFmtId="178" fontId="18" fillId="3" borderId="1" xfId="0" applyNumberFormat="1" applyFont="1" applyFill="1" applyBorder="1" applyAlignment="1">
      <alignment vertical="center" wrapText="1"/>
    </xf>
    <xf numFmtId="49" fontId="16" fillId="3" borderId="13" xfId="0" applyNumberFormat="1" applyFont="1" applyFill="1" applyBorder="1" applyAlignment="1">
      <alignment vertical="center" wrapText="1"/>
    </xf>
    <xf numFmtId="39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vertical="center" wrapText="1"/>
    </xf>
    <xf numFmtId="180" fontId="10" fillId="2" borderId="1" xfId="0" applyNumberFormat="1" applyFont="1" applyFill="1" applyBorder="1" applyAlignment="1">
      <alignment horizontal="right" vertical="center" wrapText="1"/>
    </xf>
    <xf numFmtId="39" fontId="6" fillId="2" borderId="13" xfId="0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39" fontId="6" fillId="3" borderId="11" xfId="0" applyNumberFormat="1" applyFont="1" applyFill="1" applyBorder="1" applyAlignment="1">
      <alignment vertical="center" wrapText="1"/>
    </xf>
    <xf numFmtId="180" fontId="10" fillId="3" borderId="11" xfId="0" applyNumberFormat="1" applyFont="1" applyFill="1" applyBorder="1" applyAlignment="1">
      <alignment horizontal="right" vertical="center" wrapText="1"/>
    </xf>
    <xf numFmtId="39" fontId="6" fillId="3" borderId="14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9" fillId="0" borderId="0" xfId="0" applyFont="1"/>
  </cellXfs>
  <cellStyles count="56">
    <cellStyle name="常规" xfId="0" builtinId="0"/>
    <cellStyle name="常规 2" xfId="1"/>
    <cellStyle name="普通 2" xfId="2"/>
    <cellStyle name="普通 3" xfId="3"/>
    <cellStyle name="样式 1" xfId="4"/>
    <cellStyle name="60% - 强调文字颜色 6" xfId="5" builtinId="52"/>
    <cellStyle name="20% - 强调文字颜色 4" xfId="6" builtinId="42"/>
    <cellStyle name="强调文字颜色 4" xfId="7" builtinId="41"/>
    <cellStyle name="一般_Chrysler Employee Banquet Quotation(08-09-29)" xfId="8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_Working Schedule" xfId="28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895350</xdr:colOff>
      <xdr:row>4</xdr:row>
      <xdr:rowOff>161925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600" y="0"/>
          <a:ext cx="5920740" cy="1056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opLeftCell="A40" workbookViewId="0">
      <selection activeCell="G59" sqref="G59"/>
    </sheetView>
  </sheetViews>
  <sheetFormatPr defaultColWidth="9" defaultRowHeight="15.2"/>
  <cols>
    <col min="1" max="1" width="5" style="71" customWidth="1"/>
    <col min="2" max="2" width="25" style="71" customWidth="1"/>
    <col min="3" max="3" width="23" style="71" customWidth="1"/>
    <col min="4" max="4" width="5" style="71" customWidth="1"/>
    <col min="5" max="5" width="6" style="71" customWidth="1"/>
    <col min="6" max="6" width="11.6607142857143" style="71" customWidth="1"/>
    <col min="7" max="7" width="14" style="72" customWidth="1"/>
    <col min="8" max="8" width="11.5" style="71" customWidth="1"/>
    <col min="9" max="9" width="13.1607142857143" style="71" hidden="1" customWidth="1"/>
    <col min="10" max="10" width="10.1607142857143" style="71" customWidth="1"/>
    <col min="11" max="16384" width="9" style="71"/>
  </cols>
  <sheetData>
    <row r="1" s="68" customFormat="1" ht="17.6" spans="1:8">
      <c r="A1" s="73"/>
      <c r="B1" s="73"/>
      <c r="C1" s="73"/>
      <c r="D1" s="73"/>
      <c r="E1" s="73"/>
      <c r="F1" s="73"/>
      <c r="G1" s="73"/>
      <c r="H1" s="73"/>
    </row>
    <row r="2" s="68" customFormat="1" ht="17.6" spans="1:8">
      <c r="A2" s="73"/>
      <c r="B2" s="73"/>
      <c r="C2" s="73"/>
      <c r="D2" s="73"/>
      <c r="E2" s="73"/>
      <c r="F2" s="73"/>
      <c r="G2" s="73"/>
      <c r="H2" s="73"/>
    </row>
    <row r="3" s="68" customFormat="1" ht="17.6" spans="1:8">
      <c r="A3" s="73"/>
      <c r="B3" s="73"/>
      <c r="C3" s="73"/>
      <c r="D3" s="73"/>
      <c r="E3" s="73"/>
      <c r="F3" s="73"/>
      <c r="G3" s="73"/>
      <c r="H3" s="73"/>
    </row>
    <row r="4" s="68" customFormat="1" ht="17.6" spans="1:8">
      <c r="A4" s="73"/>
      <c r="B4" s="73"/>
      <c r="C4" s="73"/>
      <c r="D4" s="73"/>
      <c r="E4" s="73"/>
      <c r="F4" s="73"/>
      <c r="G4" s="73"/>
      <c r="H4" s="73"/>
    </row>
    <row r="5" s="68" customFormat="1" ht="17.6" spans="1:8">
      <c r="A5" s="73"/>
      <c r="B5" s="73"/>
      <c r="C5" s="73"/>
      <c r="D5" s="73"/>
      <c r="E5" s="73"/>
      <c r="F5" s="73"/>
      <c r="G5" s="73"/>
      <c r="H5" s="73"/>
    </row>
    <row r="6" spans="1:8">
      <c r="A6" s="74"/>
      <c r="B6" s="75" t="s">
        <v>0</v>
      </c>
      <c r="C6" s="76" t="s">
        <v>1</v>
      </c>
      <c r="D6" s="77"/>
      <c r="E6" s="75"/>
      <c r="F6" s="75"/>
      <c r="G6" s="79"/>
      <c r="H6" s="74"/>
    </row>
    <row r="7" spans="1:8">
      <c r="A7" s="74"/>
      <c r="B7" s="75" t="s">
        <v>2</v>
      </c>
      <c r="C7" s="78" t="s">
        <v>3</v>
      </c>
      <c r="D7" s="77"/>
      <c r="E7" s="75"/>
      <c r="F7" s="75"/>
      <c r="G7" s="79"/>
      <c r="H7" s="74"/>
    </row>
    <row r="8" spans="1:8">
      <c r="A8" s="74"/>
      <c r="B8" s="75" t="s">
        <v>4</v>
      </c>
      <c r="C8" s="75" t="s">
        <v>5</v>
      </c>
      <c r="D8" s="77"/>
      <c r="E8" s="75"/>
      <c r="F8" s="75"/>
      <c r="G8" s="79"/>
      <c r="H8" s="75"/>
    </row>
    <row r="9" ht="15.95" spans="1:8">
      <c r="A9" s="79"/>
      <c r="B9" s="76" t="s">
        <v>6</v>
      </c>
      <c r="C9" s="76" t="s">
        <v>7</v>
      </c>
      <c r="D9" s="74"/>
      <c r="E9" s="74"/>
      <c r="F9" s="74"/>
      <c r="G9" s="79"/>
      <c r="H9" s="75"/>
    </row>
    <row r="10" ht="25.5" customHeight="1" spans="1:8">
      <c r="A10" s="80" t="s">
        <v>8</v>
      </c>
      <c r="B10" s="81" t="s">
        <v>9</v>
      </c>
      <c r="C10" s="81"/>
      <c r="D10" s="81" t="s">
        <v>10</v>
      </c>
      <c r="E10" s="81" t="s">
        <v>11</v>
      </c>
      <c r="F10" s="81" t="s">
        <v>12</v>
      </c>
      <c r="G10" s="81"/>
      <c r="H10" s="125" t="s">
        <v>13</v>
      </c>
    </row>
    <row r="11" ht="26" spans="1:8">
      <c r="A11" s="82"/>
      <c r="B11" s="83"/>
      <c r="C11" s="83"/>
      <c r="D11" s="83"/>
      <c r="E11" s="83"/>
      <c r="F11" s="126" t="s">
        <v>14</v>
      </c>
      <c r="G11" s="127" t="s">
        <v>15</v>
      </c>
      <c r="H11" s="128"/>
    </row>
    <row r="12" spans="1:8">
      <c r="A12" s="84">
        <v>1</v>
      </c>
      <c r="B12" s="85" t="s">
        <v>16</v>
      </c>
      <c r="C12" s="86"/>
      <c r="D12" s="87"/>
      <c r="E12" s="129"/>
      <c r="F12" s="130"/>
      <c r="G12" s="131">
        <f>SUM(G13:G14)</f>
        <v>7550</v>
      </c>
      <c r="H12" s="132"/>
    </row>
    <row r="13" spans="1:10">
      <c r="A13" s="88"/>
      <c r="B13" s="89" t="s">
        <v>17</v>
      </c>
      <c r="C13" s="90" t="s">
        <v>18</v>
      </c>
      <c r="D13" s="91" t="s">
        <v>19</v>
      </c>
      <c r="E13" s="133">
        <v>50</v>
      </c>
      <c r="F13" s="134">
        <v>150</v>
      </c>
      <c r="G13" s="135">
        <f>SUM(E13*F13)</f>
        <v>7500</v>
      </c>
      <c r="H13" s="136"/>
      <c r="J13" s="70"/>
    </row>
    <row r="14" ht="15.75" customHeight="1" spans="1:10">
      <c r="A14" s="88"/>
      <c r="B14" s="89" t="s">
        <v>20</v>
      </c>
      <c r="C14" s="90" t="s">
        <v>21</v>
      </c>
      <c r="D14" s="91" t="s">
        <v>22</v>
      </c>
      <c r="E14" s="133">
        <v>1</v>
      </c>
      <c r="F14" s="134">
        <v>50</v>
      </c>
      <c r="G14" s="135">
        <f>SUM(E14*F14)</f>
        <v>50</v>
      </c>
      <c r="H14" s="136"/>
      <c r="J14" s="70"/>
    </row>
    <row r="15" ht="15.75" customHeight="1" spans="1:10">
      <c r="A15" s="84">
        <v>2</v>
      </c>
      <c r="B15" s="92" t="s">
        <v>23</v>
      </c>
      <c r="C15" s="86"/>
      <c r="D15" s="87"/>
      <c r="E15" s="129"/>
      <c r="F15" s="130"/>
      <c r="G15" s="131">
        <f>SUM(G16:G19)</f>
        <v>1200</v>
      </c>
      <c r="H15" s="132"/>
      <c r="J15" s="70"/>
    </row>
    <row r="16" ht="15.75" customHeight="1" spans="1:10">
      <c r="A16" s="88">
        <v>2.1</v>
      </c>
      <c r="B16" s="93" t="s">
        <v>24</v>
      </c>
      <c r="C16" s="89" t="s">
        <v>25</v>
      </c>
      <c r="D16" s="91" t="s">
        <v>26</v>
      </c>
      <c r="E16" s="137">
        <v>1</v>
      </c>
      <c r="F16" s="138">
        <v>200</v>
      </c>
      <c r="G16" s="139">
        <f>SUM(E16*F16)</f>
        <v>200</v>
      </c>
      <c r="H16" s="136"/>
      <c r="J16" s="70"/>
    </row>
    <row r="17" ht="25.5" customHeight="1" spans="1:10">
      <c r="A17" s="88">
        <v>2.2</v>
      </c>
      <c r="B17" s="93" t="s">
        <v>27</v>
      </c>
      <c r="C17" s="89" t="s">
        <v>28</v>
      </c>
      <c r="D17" s="91" t="s">
        <v>26</v>
      </c>
      <c r="E17" s="137">
        <v>1</v>
      </c>
      <c r="F17" s="138">
        <v>800</v>
      </c>
      <c r="G17" s="139">
        <f>SUM(E17*F17)</f>
        <v>800</v>
      </c>
      <c r="H17" s="136"/>
      <c r="J17" s="70"/>
    </row>
    <row r="18" ht="15.75" customHeight="1" spans="1:10">
      <c r="A18" s="88"/>
      <c r="B18" s="89" t="s">
        <v>29</v>
      </c>
      <c r="C18" s="89" t="s">
        <v>30</v>
      </c>
      <c r="D18" s="91" t="s">
        <v>26</v>
      </c>
      <c r="E18" s="137">
        <v>1</v>
      </c>
      <c r="F18" s="138">
        <v>50</v>
      </c>
      <c r="G18" s="139">
        <f>SUM(E18*F18)</f>
        <v>50</v>
      </c>
      <c r="H18" s="136"/>
      <c r="J18" s="70"/>
    </row>
    <row r="19" ht="15.75" customHeight="1" spans="1:10">
      <c r="A19" s="88"/>
      <c r="B19" s="94" t="s">
        <v>31</v>
      </c>
      <c r="C19" s="89" t="s">
        <v>25</v>
      </c>
      <c r="D19" s="91" t="s">
        <v>26</v>
      </c>
      <c r="E19" s="137">
        <v>3</v>
      </c>
      <c r="F19" s="138">
        <v>50</v>
      </c>
      <c r="G19" s="139">
        <f>SUM(E19*F19)</f>
        <v>150</v>
      </c>
      <c r="H19" s="136"/>
      <c r="J19" s="70"/>
    </row>
    <row r="20" spans="1:8">
      <c r="A20" s="84">
        <v>3</v>
      </c>
      <c r="B20" s="85" t="s">
        <v>32</v>
      </c>
      <c r="C20" s="86"/>
      <c r="D20" s="87"/>
      <c r="E20" s="129"/>
      <c r="F20" s="130"/>
      <c r="G20" s="131">
        <f>SUM(G21:G22)</f>
        <v>4000</v>
      </c>
      <c r="H20" s="132"/>
    </row>
    <row r="21" ht="14.25" customHeight="1" spans="1:8">
      <c r="A21" s="88"/>
      <c r="B21" s="89" t="s">
        <v>33</v>
      </c>
      <c r="C21" s="90" t="s">
        <v>34</v>
      </c>
      <c r="D21" s="91" t="s">
        <v>22</v>
      </c>
      <c r="E21" s="140">
        <v>2</v>
      </c>
      <c r="F21" s="141">
        <v>1000</v>
      </c>
      <c r="G21" s="135">
        <v>2000</v>
      </c>
      <c r="H21" s="142" t="s">
        <v>35</v>
      </c>
    </row>
    <row r="22" spans="1:10">
      <c r="A22" s="88"/>
      <c r="B22" s="89" t="s">
        <v>33</v>
      </c>
      <c r="C22" s="90" t="s">
        <v>36</v>
      </c>
      <c r="D22" s="91" t="s">
        <v>22</v>
      </c>
      <c r="E22" s="133">
        <v>2</v>
      </c>
      <c r="F22" s="141">
        <v>1000</v>
      </c>
      <c r="G22" s="135">
        <v>2000</v>
      </c>
      <c r="H22" s="142" t="s">
        <v>37</v>
      </c>
      <c r="J22" s="70"/>
    </row>
    <row r="23" spans="1:8">
      <c r="A23" s="84">
        <v>4</v>
      </c>
      <c r="B23" s="85" t="s">
        <v>38</v>
      </c>
      <c r="C23" s="95"/>
      <c r="D23" s="87"/>
      <c r="E23" s="129"/>
      <c r="F23" s="143"/>
      <c r="G23" s="131">
        <f>SUM(G24:G33)</f>
        <v>66300</v>
      </c>
      <c r="H23" s="144"/>
    </row>
    <row r="24" ht="14.25" customHeight="1" spans="1:8">
      <c r="A24" s="88"/>
      <c r="B24" s="96" t="s">
        <v>39</v>
      </c>
      <c r="C24" s="96" t="s">
        <v>40</v>
      </c>
      <c r="D24" s="97" t="s">
        <v>26</v>
      </c>
      <c r="E24" s="140">
        <v>2</v>
      </c>
      <c r="F24" s="141">
        <v>3000</v>
      </c>
      <c r="G24" s="135">
        <f t="shared" ref="G24:G29" si="0">SUM(E24*F24)</f>
        <v>6000</v>
      </c>
      <c r="H24" s="145"/>
    </row>
    <row r="25" ht="14.25" customHeight="1" spans="1:8">
      <c r="A25" s="98"/>
      <c r="B25" s="96" t="s">
        <v>41</v>
      </c>
      <c r="C25" s="96"/>
      <c r="D25" s="97" t="s">
        <v>26</v>
      </c>
      <c r="E25" s="140">
        <v>2</v>
      </c>
      <c r="F25" s="141">
        <v>200</v>
      </c>
      <c r="G25" s="135">
        <v>400</v>
      </c>
      <c r="H25" s="145"/>
    </row>
    <row r="26" ht="14.25" customHeight="1" spans="1:8">
      <c r="A26" s="98"/>
      <c r="B26" s="96" t="s">
        <v>42</v>
      </c>
      <c r="C26" s="96"/>
      <c r="D26" s="97" t="s">
        <v>26</v>
      </c>
      <c r="E26" s="140">
        <v>2</v>
      </c>
      <c r="F26" s="141">
        <v>200</v>
      </c>
      <c r="G26" s="135">
        <v>400</v>
      </c>
      <c r="H26" s="145"/>
    </row>
    <row r="27" spans="2:8">
      <c r="B27" s="96" t="s">
        <v>43</v>
      </c>
      <c r="C27" s="96"/>
      <c r="D27" s="91" t="s">
        <v>19</v>
      </c>
      <c r="E27" s="140">
        <v>50</v>
      </c>
      <c r="F27" s="141">
        <v>70</v>
      </c>
      <c r="G27" s="135">
        <v>3500</v>
      </c>
      <c r="H27" s="146" t="s">
        <v>44</v>
      </c>
    </row>
    <row r="28" spans="1:8">
      <c r="A28" s="88"/>
      <c r="B28" s="96" t="s">
        <v>45</v>
      </c>
      <c r="C28" s="96" t="s">
        <v>34</v>
      </c>
      <c r="D28" s="91" t="s">
        <v>19</v>
      </c>
      <c r="E28" s="140">
        <v>50</v>
      </c>
      <c r="F28" s="141">
        <v>300</v>
      </c>
      <c r="G28" s="135">
        <f t="shared" si="0"/>
        <v>15000</v>
      </c>
      <c r="H28" s="146"/>
    </row>
    <row r="29" spans="1:8">
      <c r="A29" s="88"/>
      <c r="B29" s="96" t="s">
        <v>46</v>
      </c>
      <c r="C29" s="96" t="s">
        <v>34</v>
      </c>
      <c r="D29" s="91" t="s">
        <v>19</v>
      </c>
      <c r="E29" s="140">
        <v>50</v>
      </c>
      <c r="F29" s="141">
        <v>300</v>
      </c>
      <c r="G29" s="135">
        <f t="shared" si="0"/>
        <v>15000</v>
      </c>
      <c r="H29" s="145"/>
    </row>
    <row r="30" spans="1:8">
      <c r="A30" s="88"/>
      <c r="B30" s="96" t="s">
        <v>45</v>
      </c>
      <c r="C30" s="96" t="s">
        <v>47</v>
      </c>
      <c r="D30" s="91" t="s">
        <v>19</v>
      </c>
      <c r="E30" s="140">
        <v>50</v>
      </c>
      <c r="F30" s="141">
        <v>300</v>
      </c>
      <c r="G30" s="135">
        <v>10000</v>
      </c>
      <c r="H30" s="145"/>
    </row>
    <row r="31" spans="1:8">
      <c r="A31" s="88"/>
      <c r="B31" s="96" t="s">
        <v>46</v>
      </c>
      <c r="C31" s="96" t="s">
        <v>47</v>
      </c>
      <c r="D31" s="91" t="s">
        <v>19</v>
      </c>
      <c r="E31" s="140">
        <v>50</v>
      </c>
      <c r="F31" s="141">
        <v>300</v>
      </c>
      <c r="G31" s="135">
        <v>10000</v>
      </c>
      <c r="H31" s="145"/>
    </row>
    <row r="32" spans="1:8">
      <c r="A32" s="88"/>
      <c r="B32" s="96" t="s">
        <v>48</v>
      </c>
      <c r="C32" s="96"/>
      <c r="D32" s="91" t="s">
        <v>19</v>
      </c>
      <c r="E32" s="140">
        <v>50</v>
      </c>
      <c r="F32" s="141">
        <v>100</v>
      </c>
      <c r="G32" s="135">
        <v>5000</v>
      </c>
      <c r="H32" s="146"/>
    </row>
    <row r="33" spans="1:8">
      <c r="A33" s="88"/>
      <c r="B33" s="96" t="s">
        <v>49</v>
      </c>
      <c r="C33" s="96"/>
      <c r="D33" s="91" t="s">
        <v>26</v>
      </c>
      <c r="E33" s="140">
        <v>50</v>
      </c>
      <c r="F33" s="141">
        <v>20</v>
      </c>
      <c r="G33" s="135">
        <v>1000</v>
      </c>
      <c r="H33" s="146"/>
    </row>
    <row r="34" s="69" customFormat="1" ht="12" spans="1:8">
      <c r="A34" s="84">
        <v>5</v>
      </c>
      <c r="B34" s="85" t="s">
        <v>50</v>
      </c>
      <c r="C34" s="86"/>
      <c r="D34" s="87"/>
      <c r="E34" s="147"/>
      <c r="F34" s="148"/>
      <c r="G34" s="149">
        <f>SUM(G35:G42)</f>
        <v>2500</v>
      </c>
      <c r="H34" s="150"/>
    </row>
    <row r="35" s="70" customFormat="1" ht="12" spans="1:8">
      <c r="A35" s="88">
        <v>5.1</v>
      </c>
      <c r="B35" s="99" t="s">
        <v>51</v>
      </c>
      <c r="C35" s="100"/>
      <c r="D35" s="101"/>
      <c r="E35" s="140"/>
      <c r="F35" s="141"/>
      <c r="G35" s="151"/>
      <c r="H35" s="146"/>
    </row>
    <row r="36" s="70" customFormat="1" ht="12" customHeight="1" spans="1:8">
      <c r="A36" s="88"/>
      <c r="B36" s="102" t="s">
        <v>52</v>
      </c>
      <c r="C36" s="100" t="s">
        <v>53</v>
      </c>
      <c r="D36" s="101" t="s">
        <v>22</v>
      </c>
      <c r="E36" s="140">
        <v>2</v>
      </c>
      <c r="F36" s="152">
        <v>150</v>
      </c>
      <c r="G36" s="135">
        <v>300</v>
      </c>
      <c r="H36" s="153"/>
    </row>
    <row r="37" s="70" customFormat="1" ht="12" customHeight="1" spans="1:10">
      <c r="A37" s="88"/>
      <c r="B37" s="102" t="s">
        <v>54</v>
      </c>
      <c r="C37" s="100" t="s">
        <v>55</v>
      </c>
      <c r="D37" s="101" t="s">
        <v>22</v>
      </c>
      <c r="E37" s="140">
        <v>2</v>
      </c>
      <c r="F37" s="141">
        <v>500</v>
      </c>
      <c r="G37" s="135">
        <f>SUM(E37*F37)</f>
        <v>1000</v>
      </c>
      <c r="H37" s="154"/>
      <c r="J37" s="178"/>
    </row>
    <row r="38" s="70" customFormat="1" ht="12" customHeight="1" spans="1:8">
      <c r="A38" s="88"/>
      <c r="B38" s="102" t="s">
        <v>56</v>
      </c>
      <c r="C38" s="100"/>
      <c r="D38" s="101" t="s">
        <v>22</v>
      </c>
      <c r="E38" s="140">
        <v>1</v>
      </c>
      <c r="F38" s="152">
        <v>1000</v>
      </c>
      <c r="G38" s="135">
        <f>SUM(E38*F38)</f>
        <v>1000</v>
      </c>
      <c r="H38" s="153"/>
    </row>
    <row r="39" s="70" customFormat="1" ht="12" customHeight="1" spans="1:8">
      <c r="A39" s="88"/>
      <c r="B39" s="102" t="s">
        <v>57</v>
      </c>
      <c r="C39" s="100"/>
      <c r="D39" s="101" t="s">
        <v>22</v>
      </c>
      <c r="E39" s="140">
        <v>2</v>
      </c>
      <c r="F39" s="152"/>
      <c r="G39" s="135"/>
      <c r="H39" s="153" t="s">
        <v>58</v>
      </c>
    </row>
    <row r="40" s="70" customFormat="1" ht="12" customHeight="1" spans="1:8">
      <c r="A40" s="88"/>
      <c r="B40" s="102" t="s">
        <v>59</v>
      </c>
      <c r="C40" s="100"/>
      <c r="D40" s="101" t="s">
        <v>22</v>
      </c>
      <c r="E40" s="155">
        <v>1</v>
      </c>
      <c r="F40" s="141">
        <v>200</v>
      </c>
      <c r="G40" s="135">
        <f>SUM(E40*F40)</f>
        <v>200</v>
      </c>
      <c r="H40" s="153"/>
    </row>
    <row r="41" s="70" customFormat="1" ht="12" customHeight="1" spans="1:8">
      <c r="A41" s="88"/>
      <c r="B41" s="102" t="s">
        <v>60</v>
      </c>
      <c r="C41" s="100"/>
      <c r="D41" s="101" t="s">
        <v>22</v>
      </c>
      <c r="E41" s="155">
        <v>4</v>
      </c>
      <c r="F41" s="100"/>
      <c r="G41" s="135">
        <v>0</v>
      </c>
      <c r="H41" s="156" t="s">
        <v>58</v>
      </c>
    </row>
    <row r="42" s="70" customFormat="1" ht="12" customHeight="1" spans="1:8">
      <c r="A42" s="88"/>
      <c r="B42" s="102" t="s">
        <v>61</v>
      </c>
      <c r="C42" s="100" t="s">
        <v>62</v>
      </c>
      <c r="D42" s="101" t="s">
        <v>22</v>
      </c>
      <c r="E42" s="155">
        <v>1</v>
      </c>
      <c r="F42" s="100"/>
      <c r="G42" s="135">
        <v>0</v>
      </c>
      <c r="H42" s="156" t="s">
        <v>58</v>
      </c>
    </row>
    <row r="43" s="70" customFormat="1" ht="12" customHeight="1" spans="1:8">
      <c r="A43" s="84">
        <v>6</v>
      </c>
      <c r="B43" s="85" t="s">
        <v>63</v>
      </c>
      <c r="C43" s="86"/>
      <c r="D43" s="87"/>
      <c r="E43" s="157"/>
      <c r="F43" s="158"/>
      <c r="G43" s="159">
        <f>SUM(G44:G45)</f>
        <v>5600</v>
      </c>
      <c r="H43" s="160"/>
    </row>
    <row r="44" s="70" customFormat="1" ht="12" customHeight="1" spans="1:8">
      <c r="A44" s="103"/>
      <c r="B44" s="89" t="s">
        <v>64</v>
      </c>
      <c r="C44" s="103" t="s">
        <v>65</v>
      </c>
      <c r="D44" s="91" t="s">
        <v>19</v>
      </c>
      <c r="E44" s="161">
        <v>2</v>
      </c>
      <c r="F44" s="152">
        <v>2200</v>
      </c>
      <c r="G44" s="162">
        <v>4400</v>
      </c>
      <c r="H44" s="146"/>
    </row>
    <row r="45" s="70" customFormat="1" ht="12" customHeight="1" spans="1:8">
      <c r="A45" s="88"/>
      <c r="B45" s="103" t="s">
        <v>66</v>
      </c>
      <c r="C45" s="104" t="s">
        <v>67</v>
      </c>
      <c r="D45" s="91" t="s">
        <v>19</v>
      </c>
      <c r="E45" s="155">
        <v>2</v>
      </c>
      <c r="F45" s="152">
        <v>600</v>
      </c>
      <c r="G45" s="162">
        <v>1200</v>
      </c>
      <c r="H45" s="153"/>
    </row>
    <row r="46" s="70" customFormat="1" ht="12" customHeight="1" spans="1:8">
      <c r="A46" s="84">
        <v>7</v>
      </c>
      <c r="B46" s="85" t="s">
        <v>68</v>
      </c>
      <c r="C46" s="86"/>
      <c r="D46" s="87"/>
      <c r="E46" s="157"/>
      <c r="F46" s="158"/>
      <c r="G46" s="159">
        <f>SUM(G47:G51)</f>
        <v>17950</v>
      </c>
      <c r="H46" s="160"/>
    </row>
    <row r="47" s="70" customFormat="1" ht="12" customHeight="1" spans="1:8">
      <c r="A47" s="103"/>
      <c r="B47" s="89" t="s">
        <v>69</v>
      </c>
      <c r="C47" s="103" t="s">
        <v>70</v>
      </c>
      <c r="D47" s="91" t="s">
        <v>19</v>
      </c>
      <c r="E47" s="161">
        <v>50</v>
      </c>
      <c r="F47" s="152">
        <v>5</v>
      </c>
      <c r="G47" s="162">
        <v>250</v>
      </c>
      <c r="H47" s="146"/>
    </row>
    <row r="48" s="70" customFormat="1" ht="12" customHeight="1" spans="1:8">
      <c r="A48" s="105"/>
      <c r="B48" s="103" t="s">
        <v>71</v>
      </c>
      <c r="C48" s="106" t="s">
        <v>72</v>
      </c>
      <c r="D48" s="107" t="s">
        <v>19</v>
      </c>
      <c r="E48" s="163">
        <v>50</v>
      </c>
      <c r="F48" s="164">
        <v>4</v>
      </c>
      <c r="G48" s="165">
        <v>200</v>
      </c>
      <c r="H48" s="146"/>
    </row>
    <row r="49" s="70" customFormat="1" ht="12" customHeight="1" spans="1:8">
      <c r="A49" s="89"/>
      <c r="B49" s="89" t="s">
        <v>73</v>
      </c>
      <c r="C49" s="104"/>
      <c r="D49" s="107" t="s">
        <v>19</v>
      </c>
      <c r="E49" s="163">
        <v>50</v>
      </c>
      <c r="F49" s="152">
        <v>300</v>
      </c>
      <c r="G49" s="162">
        <v>15000</v>
      </c>
      <c r="H49" s="146"/>
    </row>
    <row r="50" s="70" customFormat="1" ht="12" customHeight="1" spans="1:8">
      <c r="A50" s="108"/>
      <c r="B50" s="109" t="s">
        <v>74</v>
      </c>
      <c r="C50" s="109" t="s">
        <v>75</v>
      </c>
      <c r="D50" s="107" t="s">
        <v>19</v>
      </c>
      <c r="E50" s="163">
        <v>50</v>
      </c>
      <c r="F50" s="164">
        <v>40</v>
      </c>
      <c r="G50" s="165">
        <v>2000</v>
      </c>
      <c r="H50" s="146"/>
    </row>
    <row r="51" s="70" customFormat="1" ht="12" customHeight="1" spans="1:8">
      <c r="A51" s="88"/>
      <c r="B51" s="100" t="s">
        <v>76</v>
      </c>
      <c r="C51" s="110" t="s">
        <v>77</v>
      </c>
      <c r="D51" s="107"/>
      <c r="E51" s="100"/>
      <c r="F51" s="164">
        <v>500</v>
      </c>
      <c r="G51" s="165">
        <v>500</v>
      </c>
      <c r="H51" s="153"/>
    </row>
    <row r="52" spans="1:8">
      <c r="A52" s="84">
        <v>8</v>
      </c>
      <c r="B52" s="85" t="s">
        <v>78</v>
      </c>
      <c r="C52" s="86"/>
      <c r="D52" s="87"/>
      <c r="E52" s="166"/>
      <c r="F52" s="167"/>
      <c r="G52" s="149">
        <f>SUM(G53:G57)</f>
        <v>7400</v>
      </c>
      <c r="H52" s="168"/>
    </row>
    <row r="53" s="70" customFormat="1" ht="12.75" customHeight="1" spans="1:8">
      <c r="A53" s="111"/>
      <c r="B53" s="90" t="s">
        <v>79</v>
      </c>
      <c r="C53" s="112"/>
      <c r="D53" s="91" t="s">
        <v>19</v>
      </c>
      <c r="E53" s="155">
        <v>2</v>
      </c>
      <c r="F53" s="152">
        <v>300</v>
      </c>
      <c r="G53" s="151">
        <f>F53*E53</f>
        <v>600</v>
      </c>
      <c r="H53" s="156"/>
    </row>
    <row r="54" s="70" customFormat="1" ht="12.75" customHeight="1" spans="1:8">
      <c r="A54" s="111"/>
      <c r="B54" s="112" t="s">
        <v>80</v>
      </c>
      <c r="C54" s="112"/>
      <c r="D54" s="91" t="s">
        <v>19</v>
      </c>
      <c r="E54" s="155">
        <v>2</v>
      </c>
      <c r="F54" s="152">
        <v>1500</v>
      </c>
      <c r="G54" s="151">
        <v>3000</v>
      </c>
      <c r="H54" s="156"/>
    </row>
    <row r="55" ht="13.5" customHeight="1" spans="1:8">
      <c r="A55" s="88"/>
      <c r="B55" s="89" t="s">
        <v>81</v>
      </c>
      <c r="C55" s="113"/>
      <c r="D55" s="91" t="s">
        <v>19</v>
      </c>
      <c r="E55" s="140">
        <v>1</v>
      </c>
      <c r="F55" s="169">
        <v>800</v>
      </c>
      <c r="G55" s="151">
        <v>800</v>
      </c>
      <c r="H55" s="146"/>
    </row>
    <row r="56" spans="1:8">
      <c r="A56" s="88"/>
      <c r="B56" s="89" t="s">
        <v>82</v>
      </c>
      <c r="C56" s="113"/>
      <c r="D56" s="91" t="s">
        <v>26</v>
      </c>
      <c r="E56" s="140">
        <v>50</v>
      </c>
      <c r="F56" s="169">
        <v>10</v>
      </c>
      <c r="G56" s="151">
        <v>500</v>
      </c>
      <c r="H56" s="146"/>
    </row>
    <row r="57" spans="1:8">
      <c r="A57" s="88"/>
      <c r="B57" s="89" t="s">
        <v>83</v>
      </c>
      <c r="C57" s="113" t="s">
        <v>84</v>
      </c>
      <c r="D57" s="91" t="s">
        <v>26</v>
      </c>
      <c r="E57" s="140">
        <v>1</v>
      </c>
      <c r="F57" s="169">
        <v>2500</v>
      </c>
      <c r="G57" s="151">
        <v>2500</v>
      </c>
      <c r="H57" s="146"/>
    </row>
    <row r="58" spans="1:8">
      <c r="A58" s="84">
        <v>9</v>
      </c>
      <c r="B58" s="114" t="s">
        <v>85</v>
      </c>
      <c r="C58" s="95"/>
      <c r="D58" s="87"/>
      <c r="E58" s="129"/>
      <c r="F58" s="130"/>
      <c r="G58" s="159">
        <f>SUM(G59:G59)</f>
        <v>10000</v>
      </c>
      <c r="H58" s="132"/>
    </row>
    <row r="59" spans="1:8">
      <c r="A59" s="88"/>
      <c r="B59" s="90" t="s">
        <v>85</v>
      </c>
      <c r="C59" s="90"/>
      <c r="D59" s="91"/>
      <c r="E59" s="133"/>
      <c r="F59" s="152"/>
      <c r="G59" s="162">
        <v>10000</v>
      </c>
      <c r="H59" s="136"/>
    </row>
    <row r="60" s="70" customFormat="1" ht="12" customHeight="1" spans="1:8">
      <c r="A60" s="115"/>
      <c r="B60" s="116" t="s">
        <v>86</v>
      </c>
      <c r="C60" s="117"/>
      <c r="D60" s="118"/>
      <c r="E60" s="170"/>
      <c r="F60" s="171"/>
      <c r="G60" s="172">
        <f>SUM(G12,G15,G20,G23,G34,G43,G46,G52,G58)</f>
        <v>122500</v>
      </c>
      <c r="H60" s="173"/>
    </row>
    <row r="61" ht="15.95" spans="1:8">
      <c r="A61" s="119">
        <v>10</v>
      </c>
      <c r="B61" s="120" t="s">
        <v>87</v>
      </c>
      <c r="C61" s="121">
        <v>0.06</v>
      </c>
      <c r="D61" s="122"/>
      <c r="E61" s="174"/>
      <c r="F61" s="175"/>
      <c r="G61" s="176">
        <f>G60*0.06</f>
        <v>7350</v>
      </c>
      <c r="H61" s="177"/>
    </row>
    <row r="64" ht="22.5" customHeight="1" spans="1:4">
      <c r="A64" s="98"/>
      <c r="B64" s="123"/>
      <c r="C64" s="124"/>
      <c r="D64" s="124"/>
    </row>
    <row r="66" spans="2:6">
      <c r="B66" s="179"/>
      <c r="C66" s="179"/>
      <c r="D66" s="179"/>
      <c r="E66" s="179"/>
      <c r="F66" s="179"/>
    </row>
  </sheetData>
  <mergeCells count="4">
    <mergeCell ref="B10:C10"/>
    <mergeCell ref="F10:G10"/>
    <mergeCell ref="C64:D64"/>
    <mergeCell ref="A1:H5"/>
  </mergeCells>
  <pageMargins left="0.169444444444444" right="0.159027777777778" top="0.679861111111111" bottom="0.609722222222222" header="0.5" footer="0.5"/>
  <pageSetup paperSize="9" firstPageNumber="4294963191" orientation="portrait" useFirstPageNumber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zoomScale="120" zoomScaleNormal="120" workbookViewId="0">
      <selection activeCell="C14" sqref="C14"/>
    </sheetView>
  </sheetViews>
  <sheetFormatPr defaultColWidth="9" defaultRowHeight="16.8"/>
  <cols>
    <col min="1" max="1" width="5" style="41" customWidth="1"/>
    <col min="2" max="2" width="31.4107142857143" style="41" customWidth="1"/>
    <col min="3" max="3" width="38.1517857142857" style="42" customWidth="1"/>
    <col min="4" max="4" width="5" style="43" customWidth="1"/>
    <col min="5" max="5" width="6" style="43" customWidth="1"/>
    <col min="6" max="6" width="6.9375" style="43" customWidth="1"/>
    <col min="7" max="7" width="14.375" style="44" customWidth="1"/>
    <col min="8" max="8" width="17" style="44" customWidth="1"/>
    <col min="9" max="9" width="15.5714285714286" style="41"/>
    <col min="10" max="10" width="11.25" style="41" customWidth="1"/>
    <col min="11" max="12" width="9.91071428571429" style="41" customWidth="1"/>
    <col min="13" max="16384" width="9" style="41"/>
  </cols>
  <sheetData>
    <row r="1" ht="15" customHeight="1" spans="1:8">
      <c r="A1" s="35"/>
      <c r="B1" s="36" t="s">
        <v>88</v>
      </c>
      <c r="C1" s="45"/>
      <c r="D1" s="46"/>
      <c r="E1" s="46"/>
      <c r="F1" s="46"/>
      <c r="G1" s="56"/>
      <c r="H1" s="56"/>
    </row>
    <row r="2" spans="1:8">
      <c r="A2" s="35"/>
      <c r="B2" s="36" t="s">
        <v>89</v>
      </c>
      <c r="C2" s="45"/>
      <c r="D2" s="46"/>
      <c r="E2" s="46"/>
      <c r="F2" s="46"/>
      <c r="G2" s="56"/>
      <c r="H2" s="56"/>
    </row>
    <row r="3" ht="25.5" customHeight="1" spans="1:8">
      <c r="A3" s="47" t="s">
        <v>90</v>
      </c>
      <c r="B3" s="47" t="s">
        <v>91</v>
      </c>
      <c r="C3" s="47"/>
      <c r="D3" s="47" t="s">
        <v>92</v>
      </c>
      <c r="E3" s="47" t="s">
        <v>93</v>
      </c>
      <c r="F3" s="47" t="s">
        <v>94</v>
      </c>
      <c r="G3" s="57" t="s">
        <v>95</v>
      </c>
      <c r="H3" s="57" t="s">
        <v>96</v>
      </c>
    </row>
    <row r="4" ht="32" customHeight="1" spans="1:8">
      <c r="A4" s="8">
        <v>1</v>
      </c>
      <c r="B4" s="33" t="s">
        <v>97</v>
      </c>
      <c r="C4" s="9"/>
      <c r="D4" s="8"/>
      <c r="E4" s="19"/>
      <c r="F4" s="19"/>
      <c r="G4" s="58"/>
      <c r="H4" s="59">
        <f>SUM(H5:H8)</f>
        <v>538971</v>
      </c>
    </row>
    <row r="5" ht="24" customHeight="1" spans="1:8">
      <c r="A5" s="7"/>
      <c r="B5" s="7" t="s">
        <v>98</v>
      </c>
      <c r="C5" s="7" t="s">
        <v>99</v>
      </c>
      <c r="D5" s="17" t="s">
        <v>100</v>
      </c>
      <c r="E5" s="17" t="s">
        <v>101</v>
      </c>
      <c r="F5" s="17" t="s">
        <v>101</v>
      </c>
      <c r="G5" s="60"/>
      <c r="H5" s="60">
        <f>大连站成本!H16</f>
        <v>142547</v>
      </c>
    </row>
    <row r="6" ht="17" spans="1:8">
      <c r="A6" s="7"/>
      <c r="B6" s="7" t="s">
        <v>102</v>
      </c>
      <c r="C6" s="7" t="s">
        <v>103</v>
      </c>
      <c r="D6" s="17" t="s">
        <v>100</v>
      </c>
      <c r="E6" s="17" t="s">
        <v>101</v>
      </c>
      <c r="F6" s="17" t="s">
        <v>101</v>
      </c>
      <c r="G6" s="60"/>
      <c r="H6" s="60">
        <f>五台山站成本!H24</f>
        <v>169158</v>
      </c>
    </row>
    <row r="7" ht="17" spans="1:8">
      <c r="A7" s="7"/>
      <c r="B7" s="7" t="s">
        <v>104</v>
      </c>
      <c r="C7" s="7" t="s">
        <v>105</v>
      </c>
      <c r="D7" s="17" t="s">
        <v>100</v>
      </c>
      <c r="E7" s="17" t="s">
        <v>101</v>
      </c>
      <c r="F7" s="17" t="s">
        <v>101</v>
      </c>
      <c r="G7" s="60"/>
      <c r="H7" s="60">
        <f>嵩山站成本!H25</f>
        <v>104976</v>
      </c>
    </row>
    <row r="8" ht="17" spans="1:8">
      <c r="A8" s="7"/>
      <c r="B8" s="7" t="s">
        <v>106</v>
      </c>
      <c r="C8" s="7" t="s">
        <v>107</v>
      </c>
      <c r="D8" s="17" t="s">
        <v>100</v>
      </c>
      <c r="E8" s="17" t="s">
        <v>101</v>
      </c>
      <c r="F8" s="17" t="s">
        <v>101</v>
      </c>
      <c r="G8" s="60"/>
      <c r="H8" s="60">
        <f>华山站成本!H24</f>
        <v>122290</v>
      </c>
    </row>
    <row r="9" ht="28" customHeight="1" spans="1:8">
      <c r="A9" s="8">
        <v>2</v>
      </c>
      <c r="B9" s="33" t="s">
        <v>108</v>
      </c>
      <c r="C9" s="9"/>
      <c r="D9" s="8"/>
      <c r="E9" s="19"/>
      <c r="F9" s="19"/>
      <c r="G9" s="58"/>
      <c r="H9" s="59">
        <f>SUM(H10:H10)</f>
        <v>60000</v>
      </c>
    </row>
    <row r="10" s="41" customFormat="1" ht="34" customHeight="1" spans="1:8">
      <c r="A10" s="10"/>
      <c r="B10" s="13" t="s">
        <v>109</v>
      </c>
      <c r="C10" s="12" t="s">
        <v>110</v>
      </c>
      <c r="D10" s="10" t="s">
        <v>111</v>
      </c>
      <c r="E10" s="22">
        <v>1</v>
      </c>
      <c r="F10" s="22">
        <v>4</v>
      </c>
      <c r="G10" s="60">
        <v>15000</v>
      </c>
      <c r="H10" s="61">
        <f>G10*E10*F10</f>
        <v>60000</v>
      </c>
    </row>
    <row r="11" ht="28" customHeight="1" spans="1:8">
      <c r="A11" s="8">
        <v>3</v>
      </c>
      <c r="B11" s="33" t="s">
        <v>112</v>
      </c>
      <c r="C11" s="9"/>
      <c r="D11" s="8"/>
      <c r="E11" s="19"/>
      <c r="F11" s="19"/>
      <c r="G11" s="58"/>
      <c r="H11" s="59">
        <f>SUM(H12:H12)</f>
        <v>7000</v>
      </c>
    </row>
    <row r="12" s="41" customFormat="1" ht="34" customHeight="1" spans="1:8">
      <c r="A12" s="10"/>
      <c r="B12" s="13" t="s">
        <v>113</v>
      </c>
      <c r="C12" s="12"/>
      <c r="D12" s="10" t="s">
        <v>100</v>
      </c>
      <c r="E12" s="22">
        <v>1</v>
      </c>
      <c r="F12" s="22">
        <v>1</v>
      </c>
      <c r="G12" s="60">
        <v>7000</v>
      </c>
      <c r="H12" s="61">
        <f>G12*E12*F12</f>
        <v>7000</v>
      </c>
    </row>
    <row r="13" s="41" customFormat="1" ht="29" customHeight="1" spans="1:10">
      <c r="A13" s="8">
        <v>4</v>
      </c>
      <c r="B13" s="33" t="s">
        <v>114</v>
      </c>
      <c r="C13" s="9" t="s">
        <v>115</v>
      </c>
      <c r="D13" s="8"/>
      <c r="E13" s="19"/>
      <c r="F13" s="19"/>
      <c r="G13" s="58"/>
      <c r="H13" s="59">
        <f>H14</f>
        <v>66780</v>
      </c>
      <c r="J13" s="67"/>
    </row>
    <row r="14" s="41" customFormat="1" ht="35" customHeight="1" spans="1:8">
      <c r="A14" s="10"/>
      <c r="B14" s="13" t="s">
        <v>116</v>
      </c>
      <c r="C14" s="12" t="s">
        <v>117</v>
      </c>
      <c r="D14" s="10" t="s">
        <v>100</v>
      </c>
      <c r="E14" s="22">
        <v>1</v>
      </c>
      <c r="F14" s="22">
        <v>1</v>
      </c>
      <c r="G14" s="60">
        <v>66780</v>
      </c>
      <c r="H14" s="60">
        <f>E14*F14*G14</f>
        <v>66780</v>
      </c>
    </row>
    <row r="15" s="2" customFormat="1" ht="32" customHeight="1" spans="1:12">
      <c r="A15" s="8">
        <v>5</v>
      </c>
      <c r="B15" s="33" t="s">
        <v>118</v>
      </c>
      <c r="C15" s="48"/>
      <c r="D15" s="8"/>
      <c r="E15" s="19"/>
      <c r="F15" s="19"/>
      <c r="G15" s="62"/>
      <c r="H15" s="59">
        <f>SUM(H16)</f>
        <v>5000</v>
      </c>
      <c r="I15" s="41"/>
      <c r="J15" s="41"/>
      <c r="K15" s="41"/>
      <c r="L15" s="41"/>
    </row>
    <row r="16" s="2" customFormat="1" ht="32" customHeight="1" spans="1:12">
      <c r="A16" s="10"/>
      <c r="B16" s="13" t="s">
        <v>119</v>
      </c>
      <c r="C16" s="12"/>
      <c r="D16" s="10" t="s">
        <v>100</v>
      </c>
      <c r="E16" s="22">
        <v>1</v>
      </c>
      <c r="F16" s="22">
        <v>1</v>
      </c>
      <c r="G16" s="60">
        <v>5000</v>
      </c>
      <c r="H16" s="60">
        <f>E16*F16*G16</f>
        <v>5000</v>
      </c>
      <c r="I16" s="41"/>
      <c r="J16" s="41"/>
      <c r="K16" s="41"/>
      <c r="L16" s="41"/>
    </row>
    <row r="17" ht="28" customHeight="1" spans="1:9">
      <c r="A17" s="8">
        <v>6</v>
      </c>
      <c r="B17" s="33" t="s">
        <v>120</v>
      </c>
      <c r="C17" s="48"/>
      <c r="D17" s="8"/>
      <c r="E17" s="19"/>
      <c r="F17" s="19"/>
      <c r="G17" s="62"/>
      <c r="H17" s="59">
        <f>SUM(H18:H26)</f>
        <v>39580</v>
      </c>
      <c r="I17" s="2"/>
    </row>
    <row r="18" ht="28" customHeight="1" spans="1:9">
      <c r="A18" s="49"/>
      <c r="B18" s="49" t="s">
        <v>121</v>
      </c>
      <c r="C18" s="50"/>
      <c r="D18" s="51" t="s">
        <v>122</v>
      </c>
      <c r="E18" s="51">
        <v>300</v>
      </c>
      <c r="F18" s="51">
        <v>1</v>
      </c>
      <c r="G18" s="63">
        <v>35</v>
      </c>
      <c r="H18" s="63">
        <f>E18*F18*G18</f>
        <v>10500</v>
      </c>
      <c r="I18" s="2"/>
    </row>
    <row r="19" ht="28" customHeight="1" spans="1:9">
      <c r="A19" s="49"/>
      <c r="B19" s="49" t="s">
        <v>123</v>
      </c>
      <c r="C19" s="50"/>
      <c r="D19" s="51" t="s">
        <v>122</v>
      </c>
      <c r="E19" s="51">
        <v>20</v>
      </c>
      <c r="F19" s="51">
        <v>1</v>
      </c>
      <c r="G19" s="63">
        <v>11</v>
      </c>
      <c r="H19" s="63">
        <f t="shared" ref="H19:H24" si="0">E19*F19*G19</f>
        <v>220</v>
      </c>
      <c r="I19" s="2"/>
    </row>
    <row r="20" ht="26" customHeight="1" spans="1:8">
      <c r="A20" s="49"/>
      <c r="B20" s="49" t="s">
        <v>124</v>
      </c>
      <c r="C20" s="50" t="s">
        <v>125</v>
      </c>
      <c r="D20" s="51" t="s">
        <v>100</v>
      </c>
      <c r="E20" s="51">
        <v>50</v>
      </c>
      <c r="F20" s="51">
        <v>1</v>
      </c>
      <c r="G20" s="63">
        <v>200</v>
      </c>
      <c r="H20" s="63">
        <f t="shared" si="0"/>
        <v>10000</v>
      </c>
    </row>
    <row r="21" ht="29" customHeight="1" spans="1:8">
      <c r="A21" s="49"/>
      <c r="B21" s="49" t="s">
        <v>126</v>
      </c>
      <c r="C21" s="50" t="s">
        <v>127</v>
      </c>
      <c r="D21" s="51"/>
      <c r="E21" s="51">
        <v>100</v>
      </c>
      <c r="F21" s="51">
        <v>1</v>
      </c>
      <c r="G21" s="63">
        <v>50</v>
      </c>
      <c r="H21" s="63">
        <f t="shared" si="0"/>
        <v>5000</v>
      </c>
    </row>
    <row r="22" ht="36" customHeight="1" spans="1:8">
      <c r="A22" s="49"/>
      <c r="B22" s="49" t="s">
        <v>128</v>
      </c>
      <c r="C22" s="50" t="s">
        <v>129</v>
      </c>
      <c r="D22" s="51" t="s">
        <v>130</v>
      </c>
      <c r="E22" s="51">
        <v>60</v>
      </c>
      <c r="F22" s="51">
        <v>10</v>
      </c>
      <c r="G22" s="63">
        <v>10</v>
      </c>
      <c r="H22" s="63">
        <f t="shared" si="0"/>
        <v>6000</v>
      </c>
    </row>
    <row r="23" ht="36" customHeight="1" spans="1:8">
      <c r="A23" s="49"/>
      <c r="B23" s="49" t="s">
        <v>131</v>
      </c>
      <c r="C23" s="50" t="s">
        <v>132</v>
      </c>
      <c r="D23" s="51" t="s">
        <v>100</v>
      </c>
      <c r="E23" s="51">
        <v>1</v>
      </c>
      <c r="F23" s="51">
        <v>4</v>
      </c>
      <c r="G23" s="63">
        <v>500</v>
      </c>
      <c r="H23" s="63">
        <f t="shared" si="0"/>
        <v>2000</v>
      </c>
    </row>
    <row r="24" ht="36" customHeight="1" spans="1:8">
      <c r="A24" s="49"/>
      <c r="B24" s="49" t="s">
        <v>133</v>
      </c>
      <c r="C24" s="50"/>
      <c r="D24" s="51" t="s">
        <v>100</v>
      </c>
      <c r="E24" s="51">
        <v>1</v>
      </c>
      <c r="F24" s="51">
        <v>1</v>
      </c>
      <c r="G24" s="63">
        <v>500</v>
      </c>
      <c r="H24" s="63">
        <f t="shared" si="0"/>
        <v>500</v>
      </c>
    </row>
    <row r="25" ht="36" customHeight="1" spans="1:8">
      <c r="A25" s="49"/>
      <c r="B25" s="49" t="s">
        <v>134</v>
      </c>
      <c r="C25" s="50"/>
      <c r="D25" s="51" t="s">
        <v>135</v>
      </c>
      <c r="E25" s="51">
        <v>280</v>
      </c>
      <c r="F25" s="51">
        <v>1</v>
      </c>
      <c r="G25" s="63">
        <v>12</v>
      </c>
      <c r="H25" s="63">
        <f>E25*F25*G25</f>
        <v>3360</v>
      </c>
    </row>
    <row r="26" ht="36" customHeight="1" spans="1:8">
      <c r="A26" s="49"/>
      <c r="B26" s="49" t="s">
        <v>136</v>
      </c>
      <c r="C26" s="50"/>
      <c r="D26" s="51" t="s">
        <v>135</v>
      </c>
      <c r="E26" s="51">
        <v>200</v>
      </c>
      <c r="F26" s="51">
        <v>1</v>
      </c>
      <c r="G26" s="63">
        <v>10</v>
      </c>
      <c r="H26" s="63">
        <f>E26*F26*G26</f>
        <v>2000</v>
      </c>
    </row>
    <row r="27" ht="50" customHeight="1" spans="1:8">
      <c r="A27" s="8">
        <v>7</v>
      </c>
      <c r="B27" s="33" t="s">
        <v>137</v>
      </c>
      <c r="C27" s="48"/>
      <c r="D27" s="8"/>
      <c r="E27" s="19"/>
      <c r="F27" s="19"/>
      <c r="G27" s="62"/>
      <c r="H27" s="59">
        <f>SUM(H28:H29)</f>
        <v>46504.5</v>
      </c>
    </row>
    <row r="28" ht="67" customHeight="1" spans="1:8">
      <c r="A28" s="10"/>
      <c r="B28" s="13" t="s">
        <v>138</v>
      </c>
      <c r="C28" s="12" t="s">
        <v>139</v>
      </c>
      <c r="D28" s="10" t="s">
        <v>135</v>
      </c>
      <c r="E28" s="22">
        <v>30</v>
      </c>
      <c r="F28" s="64">
        <v>8.5</v>
      </c>
      <c r="G28" s="60">
        <v>30</v>
      </c>
      <c r="H28" s="60">
        <f>(G28*E28*F28)*0.03+(E28*F28*G28)</f>
        <v>7879.5</v>
      </c>
    </row>
    <row r="29" ht="69" customHeight="1" spans="1:8">
      <c r="A29" s="10"/>
      <c r="B29" s="13" t="s">
        <v>140</v>
      </c>
      <c r="C29" s="52" t="s">
        <v>141</v>
      </c>
      <c r="D29" s="10" t="s">
        <v>130</v>
      </c>
      <c r="E29" s="22">
        <v>2</v>
      </c>
      <c r="F29" s="64">
        <v>12.5</v>
      </c>
      <c r="G29" s="60">
        <v>1500</v>
      </c>
      <c r="H29" s="60">
        <f>(G29*E29*F29)*0.03+(E29*F29*G29)</f>
        <v>38625</v>
      </c>
    </row>
    <row r="30" ht="50" customHeight="1" spans="1:8">
      <c r="A30" s="8">
        <v>7</v>
      </c>
      <c r="B30" s="33" t="s">
        <v>142</v>
      </c>
      <c r="C30" s="48"/>
      <c r="D30" s="8"/>
      <c r="E30" s="19"/>
      <c r="F30" s="19"/>
      <c r="G30" s="62"/>
      <c r="H30" s="59">
        <f>SUM(H31:H32)</f>
        <v>56174</v>
      </c>
    </row>
    <row r="31" ht="50" customHeight="1" spans="1:8">
      <c r="A31" s="10"/>
      <c r="B31" s="13" t="s">
        <v>143</v>
      </c>
      <c r="C31" s="12" t="s">
        <v>144</v>
      </c>
      <c r="D31" s="10" t="s">
        <v>100</v>
      </c>
      <c r="E31" s="22">
        <v>1</v>
      </c>
      <c r="F31" s="22">
        <v>1</v>
      </c>
      <c r="G31" s="60">
        <v>13824</v>
      </c>
      <c r="H31" s="63">
        <f>E31*F31*G31</f>
        <v>13824</v>
      </c>
    </row>
    <row r="32" ht="50" customHeight="1" spans="1:8">
      <c r="A32" s="10"/>
      <c r="B32" s="12" t="s">
        <v>145</v>
      </c>
      <c r="C32" s="12" t="s">
        <v>146</v>
      </c>
      <c r="D32" s="10" t="s">
        <v>130</v>
      </c>
      <c r="E32" s="22">
        <v>1</v>
      </c>
      <c r="F32" s="22">
        <v>1</v>
      </c>
      <c r="G32" s="60">
        <v>42350</v>
      </c>
      <c r="H32" s="63">
        <f>E32*F32*G32</f>
        <v>42350</v>
      </c>
    </row>
    <row r="33" ht="30" customHeight="1" spans="1:8">
      <c r="A33" s="8">
        <v>8</v>
      </c>
      <c r="B33" s="33" t="s">
        <v>147</v>
      </c>
      <c r="C33" s="48" t="s">
        <v>148</v>
      </c>
      <c r="D33" s="8"/>
      <c r="E33" s="19"/>
      <c r="F33" s="19"/>
      <c r="G33" s="62"/>
      <c r="H33" s="59">
        <f>H34</f>
        <v>100000</v>
      </c>
    </row>
    <row r="34" ht="33" customHeight="1" spans="1:8">
      <c r="A34" s="49"/>
      <c r="B34" s="49" t="s">
        <v>149</v>
      </c>
      <c r="C34" s="50" t="s">
        <v>150</v>
      </c>
      <c r="D34" s="51" t="s">
        <v>100</v>
      </c>
      <c r="E34" s="51">
        <v>1</v>
      </c>
      <c r="F34" s="51">
        <v>1</v>
      </c>
      <c r="G34" s="63">
        <v>100000</v>
      </c>
      <c r="H34" s="63">
        <f>E34*F34*G34</f>
        <v>100000</v>
      </c>
    </row>
    <row r="35" spans="1:8">
      <c r="A35" s="53"/>
      <c r="B35" s="34" t="s">
        <v>151</v>
      </c>
      <c r="C35" s="54"/>
      <c r="D35" s="55"/>
      <c r="E35" s="55"/>
      <c r="F35" s="55"/>
      <c r="G35" s="65"/>
      <c r="H35" s="65">
        <f>H33+H30+H27+H17+H15+H13+H11+H9+H4</f>
        <v>920009.5</v>
      </c>
    </row>
    <row r="36" spans="1:8">
      <c r="A36" s="53"/>
      <c r="B36" s="53" t="s">
        <v>152</v>
      </c>
      <c r="C36" s="54"/>
      <c r="D36" s="55"/>
      <c r="E36" s="55"/>
      <c r="F36" s="55"/>
      <c r="G36" s="65"/>
      <c r="H36" s="65">
        <v>76600.44</v>
      </c>
    </row>
    <row r="37" spans="1:8">
      <c r="A37" s="53"/>
      <c r="B37" s="53" t="s">
        <v>153</v>
      </c>
      <c r="C37" s="54"/>
      <c r="D37" s="55"/>
      <c r="E37" s="55"/>
      <c r="F37" s="55"/>
      <c r="G37" s="65"/>
      <c r="H37" s="65">
        <f>H35+H36</f>
        <v>996609.94</v>
      </c>
    </row>
    <row r="38" spans="1:8">
      <c r="A38" s="53"/>
      <c r="B38" s="53" t="s">
        <v>154</v>
      </c>
      <c r="C38" s="54"/>
      <c r="D38" s="55"/>
      <c r="E38" s="55"/>
      <c r="F38" s="55"/>
      <c r="G38" s="65"/>
      <c r="H38" s="65">
        <v>1353274.44</v>
      </c>
    </row>
    <row r="39" spans="1:8">
      <c r="A39" s="53"/>
      <c r="B39" s="53" t="s">
        <v>155</v>
      </c>
      <c r="C39" s="54"/>
      <c r="D39" s="55"/>
      <c r="E39" s="55"/>
      <c r="F39" s="55"/>
      <c r="G39" s="65"/>
      <c r="H39" s="65">
        <f>H38-H37</f>
        <v>356664.5</v>
      </c>
    </row>
    <row r="40" spans="1:8">
      <c r="A40" s="53"/>
      <c r="B40" s="53" t="s">
        <v>156</v>
      </c>
      <c r="C40" s="54"/>
      <c r="D40" s="55"/>
      <c r="E40" s="55"/>
      <c r="F40" s="55"/>
      <c r="G40" s="65"/>
      <c r="H40" s="66">
        <f>H39/H38</f>
        <v>0.2635566663034</v>
      </c>
    </row>
  </sheetData>
  <mergeCells count="1">
    <mergeCell ref="B3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20" zoomScaleNormal="120" workbookViewId="0">
      <selection activeCell="H11" sqref="H11:H12"/>
    </sheetView>
  </sheetViews>
  <sheetFormatPr defaultColWidth="9" defaultRowHeight="16.8"/>
  <cols>
    <col min="1" max="1" width="5" style="1" customWidth="1"/>
    <col min="2" max="2" width="23.1875" style="1" customWidth="1"/>
    <col min="3" max="3" width="48.3571428571429" style="1" customWidth="1"/>
    <col min="4" max="4" width="5" style="1" customWidth="1"/>
    <col min="5" max="6" width="6" style="1" customWidth="1"/>
    <col min="7" max="7" width="15.6160714285714" style="4" customWidth="1"/>
    <col min="8" max="8" width="17" style="5" customWidth="1"/>
    <col min="9" max="9" width="9" style="1"/>
    <col min="10" max="10" width="11.25" style="1" customWidth="1"/>
    <col min="11" max="12" width="9.91071428571429" style="1" customWidth="1"/>
    <col min="13" max="16384" width="9" style="1"/>
  </cols>
  <sheetData>
    <row r="1" s="1" customFormat="1" ht="15" customHeight="1" spans="1:8">
      <c r="A1" s="35"/>
      <c r="B1" s="36" t="s">
        <v>88</v>
      </c>
      <c r="C1" s="37"/>
      <c r="D1" s="37"/>
      <c r="E1" s="37"/>
      <c r="F1" s="37"/>
      <c r="G1" s="40"/>
      <c r="H1" s="40"/>
    </row>
    <row r="2" s="1" customFormat="1" spans="1:8">
      <c r="A2" s="35"/>
      <c r="B2" s="36" t="s">
        <v>157</v>
      </c>
      <c r="C2" s="37"/>
      <c r="D2" s="37"/>
      <c r="E2" s="37"/>
      <c r="F2" s="37"/>
      <c r="G2" s="40"/>
      <c r="H2" s="40"/>
    </row>
    <row r="3" s="1" customFormat="1" ht="56" customHeight="1" spans="1:8">
      <c r="A3" s="6" t="s">
        <v>8</v>
      </c>
      <c r="B3" s="6" t="s">
        <v>9</v>
      </c>
      <c r="C3" s="6"/>
      <c r="D3" s="6" t="s">
        <v>10</v>
      </c>
      <c r="E3" s="6" t="s">
        <v>11</v>
      </c>
      <c r="F3" s="6" t="s">
        <v>158</v>
      </c>
      <c r="G3" s="6" t="s">
        <v>12</v>
      </c>
      <c r="H3" s="6"/>
    </row>
    <row r="4" s="1" customFormat="1" ht="34" spans="1:8">
      <c r="A4" s="7"/>
      <c r="B4" s="7"/>
      <c r="C4" s="7"/>
      <c r="D4" s="7"/>
      <c r="E4" s="7"/>
      <c r="F4" s="7"/>
      <c r="G4" s="17" t="s">
        <v>14</v>
      </c>
      <c r="H4" s="18" t="s">
        <v>15</v>
      </c>
    </row>
    <row r="5" s="1" customFormat="1" ht="31" customHeight="1" spans="1:8">
      <c r="A5" s="8">
        <v>1</v>
      </c>
      <c r="B5" s="33" t="s">
        <v>159</v>
      </c>
      <c r="C5" s="33"/>
      <c r="D5" s="8"/>
      <c r="E5" s="19"/>
      <c r="F5" s="19"/>
      <c r="G5" s="20"/>
      <c r="H5" s="21">
        <f>SUM(H6:H9)</f>
        <v>83896</v>
      </c>
    </row>
    <row r="6" s="1" customFormat="1" ht="25" customHeight="1" spans="1:8">
      <c r="A6" s="10"/>
      <c r="B6" s="13" t="s">
        <v>160</v>
      </c>
      <c r="C6" s="12" t="s">
        <v>161</v>
      </c>
      <c r="D6" s="10" t="s">
        <v>162</v>
      </c>
      <c r="E6" s="22">
        <v>32</v>
      </c>
      <c r="F6" s="22">
        <v>1</v>
      </c>
      <c r="G6" s="23">
        <v>900</v>
      </c>
      <c r="H6" s="24">
        <f>G6*E6*F6</f>
        <v>28800</v>
      </c>
    </row>
    <row r="7" s="1" customFormat="1" ht="15" customHeight="1" spans="1:8">
      <c r="A7" s="10"/>
      <c r="B7" s="13" t="s">
        <v>163</v>
      </c>
      <c r="C7" s="12" t="s">
        <v>164</v>
      </c>
      <c r="D7" s="10" t="s">
        <v>130</v>
      </c>
      <c r="E7" s="22">
        <v>60</v>
      </c>
      <c r="F7" s="22">
        <v>1</v>
      </c>
      <c r="G7" s="23">
        <v>328</v>
      </c>
      <c r="H7" s="24">
        <f t="shared" ref="H7:H12" si="0">G7*E7*F7</f>
        <v>19680</v>
      </c>
    </row>
    <row r="8" s="1" customFormat="1" ht="15" customHeight="1" spans="1:8">
      <c r="A8" s="10"/>
      <c r="B8" s="13" t="s">
        <v>165</v>
      </c>
      <c r="C8" s="12" t="s">
        <v>166</v>
      </c>
      <c r="D8" s="10" t="s">
        <v>100</v>
      </c>
      <c r="E8" s="22">
        <v>1</v>
      </c>
      <c r="F8" s="22">
        <v>1</v>
      </c>
      <c r="G8" s="23">
        <f>8000+7416</f>
        <v>15416</v>
      </c>
      <c r="H8" s="24">
        <f t="shared" si="0"/>
        <v>15416</v>
      </c>
    </row>
    <row r="9" s="1" customFormat="1" ht="15" customHeight="1" spans="1:8">
      <c r="A9" s="10"/>
      <c r="B9" s="13" t="s">
        <v>167</v>
      </c>
      <c r="C9" s="12" t="s">
        <v>168</v>
      </c>
      <c r="D9" s="10" t="s">
        <v>100</v>
      </c>
      <c r="E9" s="22">
        <v>1</v>
      </c>
      <c r="F9" s="22">
        <v>1</v>
      </c>
      <c r="G9" s="23">
        <v>20000</v>
      </c>
      <c r="H9" s="24">
        <f t="shared" si="0"/>
        <v>20000</v>
      </c>
    </row>
    <row r="10" s="1" customFormat="1" ht="31" customHeight="1" spans="1:8">
      <c r="A10" s="8">
        <v>2</v>
      </c>
      <c r="B10" s="33" t="s">
        <v>169</v>
      </c>
      <c r="C10" s="33"/>
      <c r="D10" s="8"/>
      <c r="E10" s="19"/>
      <c r="F10" s="19"/>
      <c r="G10" s="20"/>
      <c r="H10" s="21">
        <f>SUM(H11:H15)</f>
        <v>58651</v>
      </c>
    </row>
    <row r="11" s="1" customFormat="1" ht="54" customHeight="1" spans="1:8">
      <c r="A11" s="10"/>
      <c r="B11" s="13" t="s">
        <v>170</v>
      </c>
      <c r="C11" s="12" t="s">
        <v>171</v>
      </c>
      <c r="D11" s="10" t="s">
        <v>100</v>
      </c>
      <c r="E11" s="22">
        <v>1</v>
      </c>
      <c r="F11" s="22">
        <v>1</v>
      </c>
      <c r="G11" s="23">
        <v>35000</v>
      </c>
      <c r="H11" s="23">
        <f t="shared" si="0"/>
        <v>35000</v>
      </c>
    </row>
    <row r="12" s="1" customFormat="1" ht="54" customHeight="1" spans="1:8">
      <c r="A12" s="10"/>
      <c r="B12" s="13" t="s">
        <v>172</v>
      </c>
      <c r="C12" s="12"/>
      <c r="D12" s="10" t="s">
        <v>100</v>
      </c>
      <c r="E12" s="22">
        <v>1</v>
      </c>
      <c r="F12" s="22">
        <v>1</v>
      </c>
      <c r="G12" s="23">
        <v>15000</v>
      </c>
      <c r="H12" s="23">
        <f t="shared" si="0"/>
        <v>15000</v>
      </c>
    </row>
    <row r="13" s="1" customFormat="1" ht="15" customHeight="1" spans="1:8">
      <c r="A13" s="10"/>
      <c r="B13" s="13" t="s">
        <v>173</v>
      </c>
      <c r="C13" s="12"/>
      <c r="D13" s="10" t="s">
        <v>122</v>
      </c>
      <c r="E13" s="22">
        <v>20</v>
      </c>
      <c r="F13" s="22">
        <v>1</v>
      </c>
      <c r="G13" s="23">
        <v>11</v>
      </c>
      <c r="H13" s="23">
        <f>G13*E13*F13</f>
        <v>220</v>
      </c>
    </row>
    <row r="14" s="1" customFormat="1" ht="15" customHeight="1" spans="1:8">
      <c r="A14" s="10"/>
      <c r="B14" s="13" t="s">
        <v>174</v>
      </c>
      <c r="C14" s="12"/>
      <c r="D14" s="10" t="s">
        <v>135</v>
      </c>
      <c r="E14" s="22">
        <v>1</v>
      </c>
      <c r="F14" s="22">
        <v>1</v>
      </c>
      <c r="G14" s="23">
        <v>500</v>
      </c>
      <c r="H14" s="23">
        <f>G14*E14*F14</f>
        <v>500</v>
      </c>
    </row>
    <row r="15" s="1" customFormat="1" ht="21" customHeight="1" spans="1:8">
      <c r="A15" s="10"/>
      <c r="B15" s="13" t="s">
        <v>175</v>
      </c>
      <c r="C15" s="12" t="s">
        <v>176</v>
      </c>
      <c r="D15" s="10" t="s">
        <v>100</v>
      </c>
      <c r="E15" s="22">
        <v>1</v>
      </c>
      <c r="F15" s="22">
        <v>1</v>
      </c>
      <c r="G15" s="23">
        <v>7931</v>
      </c>
      <c r="H15" s="23">
        <f>G15*E15*F15</f>
        <v>7931</v>
      </c>
    </row>
    <row r="16" s="2" customFormat="1" ht="40" customHeight="1" spans="1:12">
      <c r="A16" s="14"/>
      <c r="B16" s="38" t="s">
        <v>151</v>
      </c>
      <c r="C16" s="39"/>
      <c r="D16" s="14"/>
      <c r="E16" s="25"/>
      <c r="F16" s="25"/>
      <c r="G16" s="26"/>
      <c r="H16" s="21">
        <f>H5+H10</f>
        <v>142547</v>
      </c>
      <c r="I16" s="1"/>
      <c r="J16" s="1"/>
      <c r="K16" s="1"/>
      <c r="L16" s="1"/>
    </row>
    <row r="17" s="1" customFormat="1" ht="15" customHeight="1" spans="7:8">
      <c r="G17" s="4"/>
      <c r="H17" s="5"/>
    </row>
    <row r="18" s="1" customFormat="1" ht="15" customHeight="1" spans="7:8">
      <c r="G18" s="4"/>
      <c r="H18" s="5"/>
    </row>
    <row r="19" s="1" customFormat="1" spans="7:8">
      <c r="G19" s="4"/>
      <c r="H19" s="5"/>
    </row>
    <row r="20" s="1" customFormat="1" spans="7:8">
      <c r="G20" s="4"/>
      <c r="H20" s="5"/>
    </row>
    <row r="21" s="1" customFormat="1" spans="7:8">
      <c r="G21" s="4"/>
      <c r="H21" s="5"/>
    </row>
  </sheetData>
  <mergeCells count="2">
    <mergeCell ref="B3:C3"/>
    <mergeCell ref="G3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10" zoomScaleNormal="110" topLeftCell="A8" workbookViewId="0">
      <selection activeCell="C23" sqref="C23"/>
    </sheetView>
  </sheetViews>
  <sheetFormatPr defaultColWidth="9" defaultRowHeight="16.8"/>
  <cols>
    <col min="1" max="1" width="5" style="1" customWidth="1"/>
    <col min="2" max="2" width="21.1607142857143" style="1" customWidth="1"/>
    <col min="3" max="3" width="47.0714285714286" style="3" customWidth="1"/>
    <col min="4" max="4" width="5" style="1" customWidth="1"/>
    <col min="5" max="6" width="6" style="1" customWidth="1"/>
    <col min="7" max="7" width="10.1607142857143" style="4" customWidth="1"/>
    <col min="8" max="8" width="17" style="5" customWidth="1"/>
    <col min="9" max="9" width="9" style="1"/>
    <col min="10" max="10" width="11.25" style="1" customWidth="1"/>
    <col min="11" max="12" width="9.91071428571429" style="1" customWidth="1"/>
    <col min="13" max="32" width="9" style="1"/>
    <col min="33" max="16384" width="44.9107142857143" style="1"/>
  </cols>
  <sheetData>
    <row r="1" ht="25.5" customHeight="1" spans="1:8">
      <c r="A1" s="6" t="s">
        <v>8</v>
      </c>
      <c r="B1" s="6" t="s">
        <v>9</v>
      </c>
      <c r="C1" s="6"/>
      <c r="D1" s="6" t="s">
        <v>10</v>
      </c>
      <c r="E1" s="6" t="s">
        <v>11</v>
      </c>
      <c r="F1" s="6" t="s">
        <v>158</v>
      </c>
      <c r="G1" s="6" t="s">
        <v>12</v>
      </c>
      <c r="H1" s="6"/>
    </row>
    <row r="2" ht="51" spans="1:8">
      <c r="A2" s="7"/>
      <c r="B2" s="7"/>
      <c r="C2" s="7"/>
      <c r="D2" s="7"/>
      <c r="E2" s="7"/>
      <c r="F2" s="7"/>
      <c r="G2" s="17" t="s">
        <v>14</v>
      </c>
      <c r="H2" s="18" t="s">
        <v>15</v>
      </c>
    </row>
    <row r="3" ht="36" customHeight="1" spans="1:8">
      <c r="A3" s="8">
        <v>1</v>
      </c>
      <c r="B3" s="33" t="s">
        <v>159</v>
      </c>
      <c r="C3" s="9"/>
      <c r="D3" s="8"/>
      <c r="E3" s="19"/>
      <c r="F3" s="19"/>
      <c r="G3" s="20"/>
      <c r="H3" s="21">
        <f>SUM(H4:H12)</f>
        <v>107378</v>
      </c>
    </row>
    <row r="4" s="1" customFormat="1" ht="15" customHeight="1" spans="1:8">
      <c r="A4" s="10"/>
      <c r="B4" s="13" t="s">
        <v>177</v>
      </c>
      <c r="C4" s="12" t="s">
        <v>178</v>
      </c>
      <c r="D4" s="10" t="s">
        <v>162</v>
      </c>
      <c r="E4" s="22">
        <v>30</v>
      </c>
      <c r="F4" s="22">
        <v>2</v>
      </c>
      <c r="G4" s="23">
        <v>950</v>
      </c>
      <c r="H4" s="24">
        <f>G4*E4*F4</f>
        <v>57000</v>
      </c>
    </row>
    <row r="5" s="1" customFormat="1" ht="15" customHeight="1" spans="1:8">
      <c r="A5" s="10"/>
      <c r="B5" s="13" t="s">
        <v>179</v>
      </c>
      <c r="C5" s="12" t="s">
        <v>180</v>
      </c>
      <c r="D5" s="10" t="s">
        <v>181</v>
      </c>
      <c r="E5" s="22">
        <v>5</v>
      </c>
      <c r="F5" s="22">
        <v>1</v>
      </c>
      <c r="G5" s="23">
        <v>58</v>
      </c>
      <c r="H5" s="24">
        <f t="shared" ref="H5:H12" si="0">G5*E5*F5</f>
        <v>290</v>
      </c>
    </row>
    <row r="6" s="1" customFormat="1" ht="39" customHeight="1" spans="1:8">
      <c r="A6" s="10"/>
      <c r="B6" s="13" t="s">
        <v>182</v>
      </c>
      <c r="C6" s="12" t="s">
        <v>183</v>
      </c>
      <c r="D6" s="10" t="s">
        <v>130</v>
      </c>
      <c r="E6" s="22">
        <v>60</v>
      </c>
      <c r="F6" s="22">
        <v>1</v>
      </c>
      <c r="G6" s="23">
        <v>158</v>
      </c>
      <c r="H6" s="24">
        <f t="shared" si="0"/>
        <v>9480</v>
      </c>
    </row>
    <row r="7" s="1" customFormat="1" ht="45" customHeight="1" spans="1:8">
      <c r="A7" s="10"/>
      <c r="B7" s="13" t="s">
        <v>184</v>
      </c>
      <c r="C7" s="12" t="s">
        <v>183</v>
      </c>
      <c r="D7" s="10" t="s">
        <v>130</v>
      </c>
      <c r="E7" s="22">
        <v>60</v>
      </c>
      <c r="F7" s="22">
        <v>1</v>
      </c>
      <c r="G7" s="23">
        <v>238</v>
      </c>
      <c r="H7" s="24">
        <f t="shared" si="0"/>
        <v>14280</v>
      </c>
    </row>
    <row r="8" s="1" customFormat="1" ht="15" customHeight="1" spans="1:8">
      <c r="A8" s="10"/>
      <c r="B8" s="13" t="s">
        <v>163</v>
      </c>
      <c r="C8" s="12" t="s">
        <v>185</v>
      </c>
      <c r="D8" s="10" t="s">
        <v>186</v>
      </c>
      <c r="E8" s="22">
        <v>6</v>
      </c>
      <c r="F8" s="22">
        <v>1</v>
      </c>
      <c r="G8" s="23">
        <v>2388</v>
      </c>
      <c r="H8" s="24">
        <f t="shared" si="0"/>
        <v>14328</v>
      </c>
    </row>
    <row r="9" s="1" customFormat="1" ht="15" customHeight="1" spans="1:8">
      <c r="A9" s="10"/>
      <c r="B9" s="13" t="s">
        <v>187</v>
      </c>
      <c r="C9" s="12"/>
      <c r="D9" s="10" t="s">
        <v>181</v>
      </c>
      <c r="E9" s="22">
        <v>1</v>
      </c>
      <c r="F9" s="22">
        <v>1</v>
      </c>
      <c r="G9" s="23">
        <v>4000</v>
      </c>
      <c r="H9" s="24">
        <f t="shared" si="0"/>
        <v>4000</v>
      </c>
    </row>
    <row r="10" s="1" customFormat="1" ht="15" customHeight="1" spans="1:8">
      <c r="A10" s="10"/>
      <c r="B10" s="13" t="s">
        <v>188</v>
      </c>
      <c r="C10" s="12"/>
      <c r="D10" s="10" t="s">
        <v>181</v>
      </c>
      <c r="E10" s="22">
        <v>1</v>
      </c>
      <c r="F10" s="22">
        <v>1</v>
      </c>
      <c r="G10" s="23">
        <v>4000</v>
      </c>
      <c r="H10" s="24">
        <f t="shared" si="0"/>
        <v>4000</v>
      </c>
    </row>
    <row r="11" s="1" customFormat="1" ht="15" customHeight="1" spans="1:8">
      <c r="A11" s="10"/>
      <c r="B11" s="13" t="s">
        <v>189</v>
      </c>
      <c r="C11" s="12" t="s">
        <v>190</v>
      </c>
      <c r="D11" s="10" t="s">
        <v>181</v>
      </c>
      <c r="E11" s="22">
        <v>1</v>
      </c>
      <c r="F11" s="22">
        <v>1</v>
      </c>
      <c r="G11" s="23">
        <v>2000</v>
      </c>
      <c r="H11" s="24">
        <f t="shared" si="0"/>
        <v>2000</v>
      </c>
    </row>
    <row r="12" s="1" customFormat="1" ht="15" customHeight="1" spans="1:8">
      <c r="A12" s="10"/>
      <c r="B12" s="13" t="s">
        <v>191</v>
      </c>
      <c r="C12" s="12"/>
      <c r="D12" s="10" t="s">
        <v>100</v>
      </c>
      <c r="E12" s="22">
        <v>1</v>
      </c>
      <c r="F12" s="22">
        <v>1</v>
      </c>
      <c r="G12" s="23">
        <v>2000</v>
      </c>
      <c r="H12" s="24">
        <f t="shared" si="0"/>
        <v>2000</v>
      </c>
    </row>
    <row r="13" s="1" customFormat="1" ht="34" customHeight="1" spans="1:10">
      <c r="A13" s="8">
        <v>2</v>
      </c>
      <c r="B13" s="33" t="s">
        <v>192</v>
      </c>
      <c r="C13" s="9"/>
      <c r="D13" s="8"/>
      <c r="E13" s="19"/>
      <c r="F13" s="19"/>
      <c r="G13" s="20"/>
      <c r="H13" s="21">
        <f>SUM(H14:H14)</f>
        <v>6000</v>
      </c>
      <c r="J13" s="27"/>
    </row>
    <row r="14" s="1" customFormat="1" ht="31" customHeight="1" spans="1:8">
      <c r="A14" s="10"/>
      <c r="B14" s="13" t="s">
        <v>193</v>
      </c>
      <c r="C14" s="12"/>
      <c r="D14" s="10" t="s">
        <v>130</v>
      </c>
      <c r="E14" s="22">
        <v>60</v>
      </c>
      <c r="F14" s="22">
        <v>1</v>
      </c>
      <c r="G14" s="23">
        <v>100</v>
      </c>
      <c r="H14" s="23">
        <f t="shared" ref="H14" si="1">G14*E14*F14</f>
        <v>6000</v>
      </c>
    </row>
    <row r="15" s="1" customFormat="1" ht="29" customHeight="1" spans="1:8">
      <c r="A15" s="8">
        <v>3</v>
      </c>
      <c r="B15" s="33" t="s">
        <v>169</v>
      </c>
      <c r="C15" s="9"/>
      <c r="D15" s="8"/>
      <c r="E15" s="19"/>
      <c r="F15" s="19"/>
      <c r="G15" s="20"/>
      <c r="H15" s="21">
        <f>SUM(H16:H23)</f>
        <v>55780</v>
      </c>
    </row>
    <row r="16" s="1" customFormat="1" ht="42" customHeight="1" spans="1:8">
      <c r="A16" s="10"/>
      <c r="B16" s="13" t="s">
        <v>194</v>
      </c>
      <c r="C16" s="12" t="s">
        <v>195</v>
      </c>
      <c r="D16" s="10" t="s">
        <v>196</v>
      </c>
      <c r="E16" s="22">
        <v>60</v>
      </c>
      <c r="F16" s="22">
        <v>1</v>
      </c>
      <c r="G16" s="23">
        <v>135</v>
      </c>
      <c r="H16" s="23">
        <f t="shared" ref="H16:H22" si="2">G16*E16*F16</f>
        <v>8100</v>
      </c>
    </row>
    <row r="17" s="1" customFormat="1" ht="36" customHeight="1" spans="1:8">
      <c r="A17" s="10"/>
      <c r="B17" s="13" t="s">
        <v>197</v>
      </c>
      <c r="C17" s="12"/>
      <c r="D17" s="10" t="s">
        <v>100</v>
      </c>
      <c r="E17" s="22">
        <v>1</v>
      </c>
      <c r="F17" s="22">
        <v>1</v>
      </c>
      <c r="G17" s="23">
        <v>2500</v>
      </c>
      <c r="H17" s="23">
        <f t="shared" si="2"/>
        <v>2500</v>
      </c>
    </row>
    <row r="18" s="1" customFormat="1" ht="28" customHeight="1" spans="1:8">
      <c r="A18" s="10"/>
      <c r="B18" s="13" t="s">
        <v>198</v>
      </c>
      <c r="C18" s="12"/>
      <c r="D18" s="10" t="s">
        <v>196</v>
      </c>
      <c r="E18" s="22">
        <v>60</v>
      </c>
      <c r="F18" s="22">
        <v>1</v>
      </c>
      <c r="G18" s="23">
        <v>238</v>
      </c>
      <c r="H18" s="23">
        <f t="shared" si="2"/>
        <v>14280</v>
      </c>
    </row>
    <row r="19" s="1" customFormat="1" ht="25" customHeight="1" spans="1:8">
      <c r="A19" s="10"/>
      <c r="B19" s="13" t="s">
        <v>199</v>
      </c>
      <c r="C19" s="12" t="s">
        <v>200</v>
      </c>
      <c r="D19" s="10" t="s">
        <v>100</v>
      </c>
      <c r="E19" s="22">
        <v>1</v>
      </c>
      <c r="F19" s="22">
        <v>1</v>
      </c>
      <c r="G19" s="23">
        <v>16000</v>
      </c>
      <c r="H19" s="23">
        <f t="shared" si="2"/>
        <v>16000</v>
      </c>
    </row>
    <row r="20" s="1" customFormat="1" ht="25" customHeight="1" spans="1:8">
      <c r="A20" s="10"/>
      <c r="B20" s="13" t="s">
        <v>201</v>
      </c>
      <c r="C20" s="12"/>
      <c r="D20" s="10" t="s">
        <v>100</v>
      </c>
      <c r="E20" s="22">
        <v>1</v>
      </c>
      <c r="F20" s="22">
        <v>1</v>
      </c>
      <c r="G20" s="23">
        <v>2500</v>
      </c>
      <c r="H20" s="23">
        <f t="shared" si="2"/>
        <v>2500</v>
      </c>
    </row>
    <row r="21" s="1" customFormat="1" ht="24" customHeight="1" spans="1:8">
      <c r="A21" s="10"/>
      <c r="B21" s="13" t="s">
        <v>202</v>
      </c>
      <c r="C21" s="12"/>
      <c r="D21" s="10" t="s">
        <v>130</v>
      </c>
      <c r="E21" s="22">
        <v>1</v>
      </c>
      <c r="F21" s="22">
        <v>1</v>
      </c>
      <c r="G21" s="23">
        <v>1800</v>
      </c>
      <c r="H21" s="23">
        <f t="shared" si="2"/>
        <v>1800</v>
      </c>
    </row>
    <row r="22" s="1" customFormat="1" ht="37" customHeight="1" spans="1:8">
      <c r="A22" s="10"/>
      <c r="B22" s="13" t="s">
        <v>203</v>
      </c>
      <c r="C22" s="12" t="s">
        <v>204</v>
      </c>
      <c r="D22" s="10" t="s">
        <v>130</v>
      </c>
      <c r="E22" s="22">
        <v>4</v>
      </c>
      <c r="F22" s="22">
        <v>1</v>
      </c>
      <c r="G22" s="23">
        <v>600</v>
      </c>
      <c r="H22" s="23">
        <f t="shared" si="2"/>
        <v>2400</v>
      </c>
    </row>
    <row r="23" s="1" customFormat="1" ht="37" customHeight="1" spans="1:8">
      <c r="A23" s="10"/>
      <c r="B23" s="13" t="s">
        <v>175</v>
      </c>
      <c r="C23" s="12" t="s">
        <v>205</v>
      </c>
      <c r="D23" s="10" t="s">
        <v>100</v>
      </c>
      <c r="E23" s="22">
        <v>1</v>
      </c>
      <c r="F23" s="22">
        <v>1</v>
      </c>
      <c r="G23" s="23">
        <v>8200</v>
      </c>
      <c r="H23" s="23">
        <f>G23*E23*F23</f>
        <v>8200</v>
      </c>
    </row>
    <row r="24" s="2" customFormat="1" ht="42" customHeight="1" spans="1:12">
      <c r="A24" s="14"/>
      <c r="B24" s="34" t="s">
        <v>151</v>
      </c>
      <c r="C24" s="16"/>
      <c r="D24" s="14"/>
      <c r="E24" s="25"/>
      <c r="F24" s="25"/>
      <c r="G24" s="26"/>
      <c r="H24" s="21">
        <f>H3+H13+H15</f>
        <v>169158</v>
      </c>
      <c r="I24" s="1"/>
      <c r="J24" s="1"/>
      <c r="K24" s="1"/>
      <c r="L24" s="1"/>
    </row>
    <row r="25" ht="15" customHeight="1"/>
    <row r="26" ht="15" customHeight="1"/>
  </sheetData>
  <mergeCells count="2">
    <mergeCell ref="B1:C1"/>
    <mergeCell ref="G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zoomScale="130" zoomScaleNormal="130" topLeftCell="B13" workbookViewId="0">
      <selection activeCell="K21" sqref="K21"/>
    </sheetView>
  </sheetViews>
  <sheetFormatPr defaultColWidth="9" defaultRowHeight="16.8"/>
  <cols>
    <col min="1" max="1" width="5" style="1" customWidth="1"/>
    <col min="2" max="2" width="25.5178571428571" style="3" customWidth="1"/>
    <col min="3" max="3" width="26.5535714285714" style="3" customWidth="1"/>
    <col min="4" max="4" width="5" style="1" customWidth="1"/>
    <col min="5" max="6" width="6" style="1" customWidth="1"/>
    <col min="7" max="7" width="10.1607142857143" style="4" customWidth="1"/>
    <col min="8" max="8" width="17" style="5" customWidth="1"/>
    <col min="9" max="9" width="9" style="1"/>
    <col min="10" max="10" width="11.25" style="1" customWidth="1"/>
    <col min="11" max="12" width="9.91071428571429" style="1" customWidth="1"/>
    <col min="13" max="16384" width="9" style="1"/>
  </cols>
  <sheetData>
    <row r="1" s="1" customFormat="1" ht="25.5" customHeight="1" spans="1:8">
      <c r="A1" s="6" t="s">
        <v>8</v>
      </c>
      <c r="B1" s="6" t="s">
        <v>9</v>
      </c>
      <c r="C1" s="6"/>
      <c r="D1" s="6" t="s">
        <v>10</v>
      </c>
      <c r="E1" s="6" t="s">
        <v>11</v>
      </c>
      <c r="F1" s="6" t="s">
        <v>158</v>
      </c>
      <c r="G1" s="6" t="s">
        <v>12</v>
      </c>
      <c r="H1" s="6"/>
    </row>
    <row r="2" s="1" customFormat="1" ht="51" spans="1:8">
      <c r="A2" s="7"/>
      <c r="B2" s="7"/>
      <c r="C2" s="7"/>
      <c r="D2" s="7"/>
      <c r="E2" s="7"/>
      <c r="F2" s="7"/>
      <c r="G2" s="17" t="s">
        <v>14</v>
      </c>
      <c r="H2" s="18" t="s">
        <v>15</v>
      </c>
    </row>
    <row r="3" s="1" customFormat="1" ht="15" customHeight="1" spans="1:8">
      <c r="A3" s="8">
        <v>1</v>
      </c>
      <c r="B3" s="9" t="s">
        <v>159</v>
      </c>
      <c r="C3" s="9"/>
      <c r="D3" s="8"/>
      <c r="E3" s="19"/>
      <c r="F3" s="19"/>
      <c r="G3" s="20"/>
      <c r="H3" s="21">
        <f>SUM(H4:H13)</f>
        <v>50436</v>
      </c>
    </row>
    <row r="4" s="1" customFormat="1" ht="15" customHeight="1" spans="1:8">
      <c r="A4" s="28"/>
      <c r="B4" s="29" t="s">
        <v>206</v>
      </c>
      <c r="C4" s="12" t="s">
        <v>207</v>
      </c>
      <c r="D4" s="28" t="s">
        <v>162</v>
      </c>
      <c r="E4" s="22">
        <v>10</v>
      </c>
      <c r="F4" s="22">
        <v>2</v>
      </c>
      <c r="G4" s="23">
        <v>369</v>
      </c>
      <c r="H4" s="24">
        <f t="shared" ref="H4:H14" si="0">G4*E4*F4</f>
        <v>7380</v>
      </c>
    </row>
    <row r="5" s="1" customFormat="1" ht="15" customHeight="1" spans="1:8">
      <c r="A5" s="28"/>
      <c r="B5" s="30"/>
      <c r="C5" s="12" t="s">
        <v>208</v>
      </c>
      <c r="D5" s="28" t="s">
        <v>162</v>
      </c>
      <c r="E5" s="22">
        <v>10</v>
      </c>
      <c r="F5" s="22">
        <v>2</v>
      </c>
      <c r="G5" s="23">
        <v>449</v>
      </c>
      <c r="H5" s="24">
        <f t="shared" si="0"/>
        <v>8980</v>
      </c>
    </row>
    <row r="6" s="1" customFormat="1" ht="15" customHeight="1" spans="1:8">
      <c r="A6" s="28"/>
      <c r="B6" s="30"/>
      <c r="C6" s="12" t="s">
        <v>209</v>
      </c>
      <c r="D6" s="28" t="s">
        <v>162</v>
      </c>
      <c r="E6" s="22">
        <v>5</v>
      </c>
      <c r="F6" s="22">
        <v>2</v>
      </c>
      <c r="G6" s="23">
        <v>499</v>
      </c>
      <c r="H6" s="24">
        <f t="shared" si="0"/>
        <v>4990</v>
      </c>
    </row>
    <row r="7" s="1" customFormat="1" ht="15" customHeight="1" spans="1:8">
      <c r="A7" s="28"/>
      <c r="B7" s="30"/>
      <c r="C7" s="12" t="s">
        <v>210</v>
      </c>
      <c r="D7" s="28" t="s">
        <v>162</v>
      </c>
      <c r="E7" s="22">
        <v>7</v>
      </c>
      <c r="F7" s="22">
        <v>2</v>
      </c>
      <c r="G7" s="23">
        <v>649</v>
      </c>
      <c r="H7" s="24">
        <f t="shared" si="0"/>
        <v>9086</v>
      </c>
    </row>
    <row r="8" s="1" customFormat="1" ht="15" customHeight="1" spans="1:8">
      <c r="A8" s="28"/>
      <c r="B8" s="31"/>
      <c r="C8" s="12" t="s">
        <v>211</v>
      </c>
      <c r="D8" s="28" t="s">
        <v>162</v>
      </c>
      <c r="E8" s="22">
        <v>1</v>
      </c>
      <c r="F8" s="22">
        <v>2</v>
      </c>
      <c r="G8" s="23">
        <v>1000</v>
      </c>
      <c r="H8" s="24">
        <f t="shared" si="0"/>
        <v>2000</v>
      </c>
    </row>
    <row r="9" s="1" customFormat="1" ht="15" customHeight="1" spans="1:8">
      <c r="A9" s="28"/>
      <c r="B9" s="32" t="s">
        <v>179</v>
      </c>
      <c r="C9" s="12" t="s">
        <v>180</v>
      </c>
      <c r="D9" s="28" t="s">
        <v>181</v>
      </c>
      <c r="E9" s="22">
        <v>5</v>
      </c>
      <c r="F9" s="22">
        <v>1</v>
      </c>
      <c r="G9" s="23">
        <v>0</v>
      </c>
      <c r="H9" s="24">
        <f t="shared" si="0"/>
        <v>0</v>
      </c>
    </row>
    <row r="10" s="1" customFormat="1" ht="36" customHeight="1" spans="1:8">
      <c r="A10" s="28"/>
      <c r="B10" s="32" t="s">
        <v>182</v>
      </c>
      <c r="C10" s="12" t="s">
        <v>183</v>
      </c>
      <c r="D10" s="28" t="s">
        <v>130</v>
      </c>
      <c r="E10" s="22">
        <v>60</v>
      </c>
      <c r="F10" s="22">
        <v>1</v>
      </c>
      <c r="G10" s="23">
        <v>60</v>
      </c>
      <c r="H10" s="24">
        <f t="shared" si="0"/>
        <v>3600</v>
      </c>
    </row>
    <row r="11" s="1" customFormat="1" ht="35" customHeight="1" spans="1:8">
      <c r="A11" s="28"/>
      <c r="B11" s="32" t="s">
        <v>184</v>
      </c>
      <c r="C11" s="12" t="s">
        <v>183</v>
      </c>
      <c r="D11" s="28" t="s">
        <v>130</v>
      </c>
      <c r="E11" s="22">
        <v>60</v>
      </c>
      <c r="F11" s="22">
        <v>1</v>
      </c>
      <c r="G11" s="23">
        <v>60</v>
      </c>
      <c r="H11" s="24">
        <f t="shared" si="0"/>
        <v>3600</v>
      </c>
    </row>
    <row r="12" s="1" customFormat="1" ht="15" customHeight="1" spans="1:8">
      <c r="A12" s="28"/>
      <c r="B12" s="32" t="s">
        <v>163</v>
      </c>
      <c r="C12" s="12"/>
      <c r="D12" s="28" t="s">
        <v>186</v>
      </c>
      <c r="E12" s="22">
        <v>6</v>
      </c>
      <c r="F12" s="22">
        <v>1</v>
      </c>
      <c r="G12" s="23">
        <v>1500</v>
      </c>
      <c r="H12" s="24">
        <f t="shared" si="0"/>
        <v>9000</v>
      </c>
    </row>
    <row r="13" s="1" customFormat="1" ht="15" customHeight="1" spans="1:8">
      <c r="A13" s="28"/>
      <c r="B13" s="32" t="s">
        <v>188</v>
      </c>
      <c r="C13" s="12" t="s">
        <v>212</v>
      </c>
      <c r="D13" s="28" t="s">
        <v>181</v>
      </c>
      <c r="E13" s="22">
        <v>1</v>
      </c>
      <c r="F13" s="22">
        <v>1</v>
      </c>
      <c r="G13" s="23">
        <v>1800</v>
      </c>
      <c r="H13" s="24">
        <f>G13*E13*F13</f>
        <v>1800</v>
      </c>
    </row>
    <row r="14" s="1" customFormat="1" ht="15" customHeight="1" spans="1:10">
      <c r="A14" s="8">
        <v>2</v>
      </c>
      <c r="B14" s="9" t="s">
        <v>192</v>
      </c>
      <c r="C14" s="9"/>
      <c r="D14" s="8"/>
      <c r="E14" s="19"/>
      <c r="F14" s="19"/>
      <c r="G14" s="20"/>
      <c r="H14" s="21">
        <f>SUM(H15:H15)</f>
        <v>9000</v>
      </c>
      <c r="J14" s="27"/>
    </row>
    <row r="15" s="1" customFormat="1" ht="37" customHeight="1" spans="1:8">
      <c r="A15" s="28"/>
      <c r="B15" s="32" t="s">
        <v>213</v>
      </c>
      <c r="C15" s="12"/>
      <c r="D15" s="28" t="s">
        <v>186</v>
      </c>
      <c r="E15" s="22">
        <v>6</v>
      </c>
      <c r="F15" s="22">
        <v>1</v>
      </c>
      <c r="G15" s="23">
        <v>1500</v>
      </c>
      <c r="H15" s="23">
        <f>G15*E15*F15</f>
        <v>9000</v>
      </c>
    </row>
    <row r="16" s="1" customFormat="1" ht="15" customHeight="1" spans="1:8">
      <c r="A16" s="8">
        <v>3</v>
      </c>
      <c r="B16" s="9" t="s">
        <v>169</v>
      </c>
      <c r="C16" s="9"/>
      <c r="D16" s="8"/>
      <c r="E16" s="19"/>
      <c r="F16" s="19"/>
      <c r="G16" s="20"/>
      <c r="H16" s="21">
        <f>SUM(H17:H24)</f>
        <v>45540</v>
      </c>
    </row>
    <row r="17" s="1" customFormat="1" ht="15" customHeight="1" spans="1:8">
      <c r="A17" s="28"/>
      <c r="B17" s="32" t="s">
        <v>214</v>
      </c>
      <c r="C17" s="12"/>
      <c r="D17" s="28" t="s">
        <v>196</v>
      </c>
      <c r="E17" s="22">
        <v>60</v>
      </c>
      <c r="F17" s="22">
        <v>1</v>
      </c>
      <c r="G17" s="23">
        <v>80</v>
      </c>
      <c r="H17" s="23">
        <f>G17*E17*F17</f>
        <v>4800</v>
      </c>
    </row>
    <row r="18" s="1" customFormat="1" ht="15" customHeight="1" spans="1:8">
      <c r="A18" s="28"/>
      <c r="B18" s="32" t="s">
        <v>215</v>
      </c>
      <c r="C18" s="12"/>
      <c r="D18" s="28" t="s">
        <v>100</v>
      </c>
      <c r="E18" s="22">
        <v>1</v>
      </c>
      <c r="F18" s="22">
        <v>1</v>
      </c>
      <c r="G18" s="23">
        <v>2000</v>
      </c>
      <c r="H18" s="23">
        <f t="shared" ref="H18:H24" si="1">G18*E18*F18</f>
        <v>2000</v>
      </c>
    </row>
    <row r="19" s="1" customFormat="1" ht="15" customHeight="1" spans="1:8">
      <c r="A19" s="28"/>
      <c r="B19" s="32" t="s">
        <v>216</v>
      </c>
      <c r="C19" s="12"/>
      <c r="D19" s="28" t="s">
        <v>196</v>
      </c>
      <c r="E19" s="22">
        <v>60</v>
      </c>
      <c r="F19" s="22">
        <v>1</v>
      </c>
      <c r="G19" s="23">
        <v>249</v>
      </c>
      <c r="H19" s="23">
        <f t="shared" si="1"/>
        <v>14940</v>
      </c>
    </row>
    <row r="20" s="1" customFormat="1" ht="15" customHeight="1" spans="1:8">
      <c r="A20" s="28"/>
      <c r="B20" s="32" t="s">
        <v>217</v>
      </c>
      <c r="C20" s="12"/>
      <c r="D20" s="28" t="s">
        <v>196</v>
      </c>
      <c r="E20" s="22">
        <v>60</v>
      </c>
      <c r="F20" s="22">
        <v>1</v>
      </c>
      <c r="G20" s="23">
        <v>35</v>
      </c>
      <c r="H20" s="23">
        <f t="shared" si="1"/>
        <v>2100</v>
      </c>
    </row>
    <row r="21" s="1" customFormat="1" ht="42" customHeight="1" spans="1:8">
      <c r="A21" s="28"/>
      <c r="B21" s="32" t="s">
        <v>218</v>
      </c>
      <c r="C21" s="12" t="s">
        <v>219</v>
      </c>
      <c r="D21" s="28" t="s">
        <v>100</v>
      </c>
      <c r="E21" s="22">
        <v>1</v>
      </c>
      <c r="F21" s="22">
        <v>1</v>
      </c>
      <c r="G21" s="23">
        <v>8000</v>
      </c>
      <c r="H21" s="23">
        <f t="shared" si="1"/>
        <v>8000</v>
      </c>
    </row>
    <row r="22" s="1" customFormat="1" ht="19" customHeight="1" spans="1:8">
      <c r="A22" s="28"/>
      <c r="B22" s="32" t="s">
        <v>220</v>
      </c>
      <c r="C22" s="12"/>
      <c r="D22" s="28" t="s">
        <v>100</v>
      </c>
      <c r="E22" s="22">
        <v>1</v>
      </c>
      <c r="F22" s="22">
        <v>1</v>
      </c>
      <c r="G22" s="23">
        <v>2500</v>
      </c>
      <c r="H22" s="23">
        <f t="shared" si="1"/>
        <v>2500</v>
      </c>
    </row>
    <row r="23" s="1" customFormat="1" ht="51" customHeight="1" spans="1:8">
      <c r="A23" s="28"/>
      <c r="B23" s="32" t="s">
        <v>203</v>
      </c>
      <c r="C23" s="12" t="s">
        <v>221</v>
      </c>
      <c r="D23" s="28" t="s">
        <v>130</v>
      </c>
      <c r="E23" s="22">
        <v>2</v>
      </c>
      <c r="F23" s="22">
        <v>1</v>
      </c>
      <c r="G23" s="23">
        <v>600</v>
      </c>
      <c r="H23" s="23">
        <f t="shared" si="1"/>
        <v>1200</v>
      </c>
    </row>
    <row r="24" s="1" customFormat="1" ht="51" customHeight="1" spans="1:8">
      <c r="A24" s="28"/>
      <c r="B24" s="13" t="s">
        <v>175</v>
      </c>
      <c r="C24" s="12" t="s">
        <v>222</v>
      </c>
      <c r="D24" s="10" t="s">
        <v>100</v>
      </c>
      <c r="E24" s="22">
        <v>1</v>
      </c>
      <c r="F24" s="22">
        <v>1</v>
      </c>
      <c r="G24" s="23">
        <v>10000</v>
      </c>
      <c r="H24" s="23">
        <f t="shared" si="1"/>
        <v>10000</v>
      </c>
    </row>
    <row r="25" s="2" customFormat="1" ht="36" customHeight="1" spans="1:12">
      <c r="A25" s="8">
        <v>5</v>
      </c>
      <c r="B25" s="15" t="s">
        <v>151</v>
      </c>
      <c r="C25" s="16"/>
      <c r="D25" s="14"/>
      <c r="E25" s="25"/>
      <c r="F25" s="25"/>
      <c r="G25" s="26"/>
      <c r="H25" s="21">
        <f>H3+H14+H16</f>
        <v>104976</v>
      </c>
      <c r="I25" s="1"/>
      <c r="J25" s="1"/>
      <c r="K25" s="1"/>
      <c r="L25" s="1"/>
    </row>
    <row r="26" s="1" customFormat="1" ht="15" customHeight="1" spans="2:8">
      <c r="B26" s="3"/>
      <c r="C26" s="3"/>
      <c r="G26" s="4"/>
      <c r="H26" s="5"/>
    </row>
    <row r="27" s="1" customFormat="1" ht="15" customHeight="1" spans="2:8">
      <c r="B27" s="3"/>
      <c r="C27" s="3"/>
      <c r="G27" s="4"/>
      <c r="H27" s="5"/>
    </row>
    <row r="28" s="1" customFormat="1" spans="2:8">
      <c r="B28" s="3"/>
      <c r="C28" s="3"/>
      <c r="G28" s="4"/>
      <c r="H28" s="5"/>
    </row>
    <row r="29" s="1" customFormat="1" spans="2:8">
      <c r="B29" s="3"/>
      <c r="C29" s="3"/>
      <c r="G29" s="4"/>
      <c r="H29" s="5"/>
    </row>
    <row r="30" s="1" customFormat="1" spans="2:8">
      <c r="B30" s="3"/>
      <c r="C30" s="3"/>
      <c r="G30" s="4"/>
      <c r="H30" s="5"/>
    </row>
  </sheetData>
  <mergeCells count="3">
    <mergeCell ref="B1:C1"/>
    <mergeCell ref="G1:H1"/>
    <mergeCell ref="B4:B8"/>
  </mergeCells>
  <pageMargins left="0.169444444444444" right="0.159027777777778" top="0.679861111111111" bottom="0.609722222222222" header="0.5" footer="0.5"/>
  <pageSetup paperSize="9" scale="76" firstPageNumber="4294963191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30" zoomScaleNormal="130" topLeftCell="A13" workbookViewId="0">
      <selection activeCell="H14" sqref="H14"/>
    </sheetView>
  </sheetViews>
  <sheetFormatPr defaultColWidth="9" defaultRowHeight="16.8"/>
  <cols>
    <col min="1" max="1" width="5" style="1" customWidth="1"/>
    <col min="2" max="2" width="21.1607142857143" style="3" customWidth="1"/>
    <col min="3" max="3" width="35.7142857142857" style="3" customWidth="1"/>
    <col min="4" max="4" width="5" style="1" customWidth="1"/>
    <col min="5" max="6" width="6" style="1" customWidth="1"/>
    <col min="7" max="7" width="10.1607142857143" style="4" customWidth="1"/>
    <col min="8" max="8" width="17" style="5" customWidth="1"/>
    <col min="9" max="9" width="9" style="1"/>
    <col min="10" max="10" width="11.25" style="1" customWidth="1"/>
    <col min="11" max="12" width="9.91071428571429" style="1" customWidth="1"/>
    <col min="13" max="16384" width="9" style="1"/>
  </cols>
  <sheetData>
    <row r="1" ht="25.5" customHeight="1" spans="1:8">
      <c r="A1" s="6" t="s">
        <v>8</v>
      </c>
      <c r="B1" s="6" t="s">
        <v>9</v>
      </c>
      <c r="C1" s="6"/>
      <c r="D1" s="6" t="s">
        <v>10</v>
      </c>
      <c r="E1" s="6" t="s">
        <v>11</v>
      </c>
      <c r="F1" s="6" t="s">
        <v>158</v>
      </c>
      <c r="G1" s="6" t="s">
        <v>12</v>
      </c>
      <c r="H1" s="6"/>
    </row>
    <row r="2" ht="51" spans="1:8">
      <c r="A2" s="7"/>
      <c r="B2" s="7"/>
      <c r="C2" s="7"/>
      <c r="D2" s="7"/>
      <c r="E2" s="7"/>
      <c r="F2" s="7"/>
      <c r="G2" s="17" t="s">
        <v>14</v>
      </c>
      <c r="H2" s="18" t="s">
        <v>15</v>
      </c>
    </row>
    <row r="3" ht="53" customHeight="1" spans="1:8">
      <c r="A3" s="8">
        <v>1</v>
      </c>
      <c r="B3" s="9" t="s">
        <v>159</v>
      </c>
      <c r="C3" s="9"/>
      <c r="D3" s="8"/>
      <c r="E3" s="19"/>
      <c r="F3" s="19"/>
      <c r="G3" s="20"/>
      <c r="H3" s="21">
        <f>SUM(H4:H10)</f>
        <v>59490</v>
      </c>
    </row>
    <row r="4" s="1" customFormat="1" ht="30" customHeight="1" spans="1:8">
      <c r="A4" s="10"/>
      <c r="B4" s="11" t="s">
        <v>223</v>
      </c>
      <c r="C4" s="12" t="s">
        <v>178</v>
      </c>
      <c r="D4" s="10" t="s">
        <v>162</v>
      </c>
      <c r="E4" s="22">
        <v>30</v>
      </c>
      <c r="F4" s="22">
        <v>2</v>
      </c>
      <c r="G4" s="23">
        <v>280</v>
      </c>
      <c r="H4" s="24">
        <f>G4*E4*F4</f>
        <v>16800</v>
      </c>
    </row>
    <row r="5" s="1" customFormat="1" ht="37" customHeight="1" spans="1:8">
      <c r="A5" s="10"/>
      <c r="B5" s="11" t="s">
        <v>179</v>
      </c>
      <c r="C5" s="12" t="s">
        <v>224</v>
      </c>
      <c r="D5" s="10" t="s">
        <v>181</v>
      </c>
      <c r="E5" s="22">
        <v>5</v>
      </c>
      <c r="F5" s="22">
        <v>1</v>
      </c>
      <c r="G5" s="23">
        <v>38</v>
      </c>
      <c r="H5" s="24">
        <f t="shared" ref="H5:H10" si="0">G5*E5*F5</f>
        <v>190</v>
      </c>
    </row>
    <row r="6" s="1" customFormat="1" ht="37" customHeight="1" spans="1:8">
      <c r="A6" s="10"/>
      <c r="B6" s="11" t="s">
        <v>182</v>
      </c>
      <c r="C6" s="12" t="s">
        <v>225</v>
      </c>
      <c r="D6" s="10" t="s">
        <v>130</v>
      </c>
      <c r="E6" s="22">
        <v>60</v>
      </c>
      <c r="F6" s="22">
        <v>1</v>
      </c>
      <c r="G6" s="23">
        <v>50</v>
      </c>
      <c r="H6" s="24">
        <f t="shared" si="0"/>
        <v>3000</v>
      </c>
    </row>
    <row r="7" s="1" customFormat="1" ht="37" customHeight="1" spans="1:8">
      <c r="A7" s="10"/>
      <c r="B7" s="11" t="s">
        <v>184</v>
      </c>
      <c r="C7" s="12" t="s">
        <v>225</v>
      </c>
      <c r="D7" s="10" t="s">
        <v>130</v>
      </c>
      <c r="E7" s="22">
        <v>60</v>
      </c>
      <c r="F7" s="22">
        <v>1</v>
      </c>
      <c r="G7" s="23">
        <v>50</v>
      </c>
      <c r="H7" s="24">
        <f t="shared" si="0"/>
        <v>3000</v>
      </c>
    </row>
    <row r="8" s="1" customFormat="1" ht="15" customHeight="1" spans="1:8">
      <c r="A8" s="10"/>
      <c r="B8" s="11" t="s">
        <v>163</v>
      </c>
      <c r="C8" s="12" t="s">
        <v>226</v>
      </c>
      <c r="D8" s="10" t="s">
        <v>186</v>
      </c>
      <c r="E8" s="22">
        <v>6</v>
      </c>
      <c r="F8" s="22">
        <v>1</v>
      </c>
      <c r="G8" s="23">
        <v>2500</v>
      </c>
      <c r="H8" s="24">
        <f t="shared" si="0"/>
        <v>15000</v>
      </c>
    </row>
    <row r="9" s="1" customFormat="1" ht="15" customHeight="1" spans="1:8">
      <c r="A9" s="10"/>
      <c r="B9" s="11" t="s">
        <v>187</v>
      </c>
      <c r="C9" s="12"/>
      <c r="D9" s="10" t="s">
        <v>181</v>
      </c>
      <c r="E9" s="22">
        <v>1</v>
      </c>
      <c r="F9" s="22">
        <v>1</v>
      </c>
      <c r="G9" s="23">
        <v>1500</v>
      </c>
      <c r="H9" s="24">
        <f t="shared" si="0"/>
        <v>1500</v>
      </c>
    </row>
    <row r="10" s="1" customFormat="1" ht="15" customHeight="1" spans="1:8">
      <c r="A10" s="10"/>
      <c r="B10" s="11" t="s">
        <v>227</v>
      </c>
      <c r="C10" s="12"/>
      <c r="D10" s="10" t="s">
        <v>100</v>
      </c>
      <c r="E10" s="22">
        <v>1</v>
      </c>
      <c r="F10" s="22">
        <v>1</v>
      </c>
      <c r="G10" s="23">
        <v>20000</v>
      </c>
      <c r="H10" s="24">
        <f t="shared" si="0"/>
        <v>20000</v>
      </c>
    </row>
    <row r="11" s="1" customFormat="1" ht="32" customHeight="1" spans="1:10">
      <c r="A11" s="8">
        <v>2</v>
      </c>
      <c r="B11" s="9" t="s">
        <v>192</v>
      </c>
      <c r="C11" s="9"/>
      <c r="D11" s="8"/>
      <c r="E11" s="19"/>
      <c r="F11" s="19"/>
      <c r="G11" s="20"/>
      <c r="H11" s="21">
        <f>SUM(H12:H12)</f>
        <v>6000</v>
      </c>
      <c r="J11" s="27"/>
    </row>
    <row r="12" s="1" customFormat="1" ht="55" customHeight="1" spans="1:8">
      <c r="A12" s="10"/>
      <c r="B12" s="11" t="s">
        <v>228</v>
      </c>
      <c r="C12" s="12" t="s">
        <v>229</v>
      </c>
      <c r="D12" s="10" t="s">
        <v>130</v>
      </c>
      <c r="E12" s="22">
        <v>60</v>
      </c>
      <c r="F12" s="22">
        <v>1</v>
      </c>
      <c r="G12" s="23">
        <v>100</v>
      </c>
      <c r="H12" s="23">
        <f t="shared" ref="H12" si="1">G12*E12*F12</f>
        <v>6000</v>
      </c>
    </row>
    <row r="13" s="1" customFormat="1" ht="33" customHeight="1" spans="1:8">
      <c r="A13" s="8">
        <v>3</v>
      </c>
      <c r="B13" s="9" t="s">
        <v>169</v>
      </c>
      <c r="C13" s="9"/>
      <c r="D13" s="8"/>
      <c r="E13" s="19"/>
      <c r="F13" s="19"/>
      <c r="G13" s="20"/>
      <c r="H13" s="21">
        <f>SUM(H14:H23)</f>
        <v>56800</v>
      </c>
    </row>
    <row r="14" s="1" customFormat="1" ht="15" customHeight="1" spans="1:8">
      <c r="A14" s="10"/>
      <c r="B14" s="11" t="s">
        <v>230</v>
      </c>
      <c r="C14" s="12" t="s">
        <v>231</v>
      </c>
      <c r="D14" s="10" t="s">
        <v>130</v>
      </c>
      <c r="E14" s="22">
        <v>3</v>
      </c>
      <c r="F14" s="22">
        <v>1</v>
      </c>
      <c r="G14" s="23">
        <v>400</v>
      </c>
      <c r="H14" s="23">
        <f t="shared" ref="H14:H23" si="2">G14*E14*F14</f>
        <v>1200</v>
      </c>
    </row>
    <row r="15" s="1" customFormat="1" ht="15" customHeight="1" spans="1:8">
      <c r="A15" s="10"/>
      <c r="B15" s="11" t="s">
        <v>232</v>
      </c>
      <c r="C15" s="12"/>
      <c r="D15" s="10" t="s">
        <v>100</v>
      </c>
      <c r="E15" s="22">
        <v>1</v>
      </c>
      <c r="F15" s="22">
        <v>1</v>
      </c>
      <c r="G15" s="23">
        <v>2000</v>
      </c>
      <c r="H15" s="23">
        <f t="shared" si="2"/>
        <v>2000</v>
      </c>
    </row>
    <row r="16" s="1" customFormat="1" ht="15" customHeight="1" spans="1:8">
      <c r="A16" s="10"/>
      <c r="B16" s="11" t="s">
        <v>233</v>
      </c>
      <c r="C16" s="12"/>
      <c r="D16" s="10" t="s">
        <v>196</v>
      </c>
      <c r="E16" s="22">
        <v>60</v>
      </c>
      <c r="F16" s="22">
        <v>1</v>
      </c>
      <c r="G16" s="23">
        <v>160</v>
      </c>
      <c r="H16" s="23">
        <f t="shared" si="2"/>
        <v>9600</v>
      </c>
    </row>
    <row r="17" s="1" customFormat="1" ht="15" customHeight="1" spans="1:8">
      <c r="A17" s="10"/>
      <c r="B17" s="11" t="s">
        <v>234</v>
      </c>
      <c r="C17" s="12"/>
      <c r="D17" s="10" t="s">
        <v>235</v>
      </c>
      <c r="E17" s="22">
        <v>30</v>
      </c>
      <c r="F17" s="22">
        <v>1</v>
      </c>
      <c r="G17" s="23">
        <v>20</v>
      </c>
      <c r="H17" s="23">
        <f t="shared" si="2"/>
        <v>600</v>
      </c>
    </row>
    <row r="18" s="1" customFormat="1" ht="15" customHeight="1" spans="1:8">
      <c r="A18" s="10"/>
      <c r="B18" s="11" t="s">
        <v>236</v>
      </c>
      <c r="C18" s="12" t="s">
        <v>237</v>
      </c>
      <c r="D18" s="10" t="s">
        <v>196</v>
      </c>
      <c r="E18" s="22">
        <v>60</v>
      </c>
      <c r="F18" s="22">
        <v>1</v>
      </c>
      <c r="G18" s="23">
        <v>80</v>
      </c>
      <c r="H18" s="23">
        <f t="shared" si="2"/>
        <v>4800</v>
      </c>
    </row>
    <row r="19" s="1" customFormat="1" ht="15" customHeight="1" spans="1:8">
      <c r="A19" s="10"/>
      <c r="B19" s="11" t="s">
        <v>238</v>
      </c>
      <c r="C19" s="12" t="s">
        <v>237</v>
      </c>
      <c r="D19" s="10" t="s">
        <v>196</v>
      </c>
      <c r="E19" s="22">
        <v>60</v>
      </c>
      <c r="F19" s="22">
        <v>1</v>
      </c>
      <c r="G19" s="23">
        <v>280</v>
      </c>
      <c r="H19" s="23">
        <f t="shared" si="2"/>
        <v>16800</v>
      </c>
    </row>
    <row r="20" s="1" customFormat="1" ht="15" customHeight="1" spans="1:8">
      <c r="A20" s="10"/>
      <c r="B20" s="11" t="s">
        <v>239</v>
      </c>
      <c r="C20" s="12" t="s">
        <v>240</v>
      </c>
      <c r="D20" s="10" t="s">
        <v>196</v>
      </c>
      <c r="E20" s="22">
        <v>60</v>
      </c>
      <c r="F20" s="22">
        <v>1</v>
      </c>
      <c r="G20" s="23">
        <v>30</v>
      </c>
      <c r="H20" s="23">
        <f t="shared" ref="H20:H23" si="3">G20*E20*F20</f>
        <v>1800</v>
      </c>
    </row>
    <row r="21" s="1" customFormat="1" ht="55" customHeight="1" spans="1:8">
      <c r="A21" s="10"/>
      <c r="B21" s="11" t="s">
        <v>241</v>
      </c>
      <c r="C21" s="12" t="s">
        <v>242</v>
      </c>
      <c r="D21" s="10" t="s">
        <v>100</v>
      </c>
      <c r="E21" s="22">
        <v>1</v>
      </c>
      <c r="F21" s="22">
        <v>1</v>
      </c>
      <c r="G21" s="23">
        <v>13000</v>
      </c>
      <c r="H21" s="23">
        <f t="shared" si="3"/>
        <v>13000</v>
      </c>
    </row>
    <row r="22" s="1" customFormat="1" ht="55" customHeight="1" spans="1:8">
      <c r="A22" s="10"/>
      <c r="B22" s="13" t="s">
        <v>175</v>
      </c>
      <c r="C22" s="12" t="s">
        <v>243</v>
      </c>
      <c r="D22" s="10" t="s">
        <v>100</v>
      </c>
      <c r="E22" s="22">
        <v>1</v>
      </c>
      <c r="F22" s="22">
        <v>1</v>
      </c>
      <c r="G22" s="23">
        <v>5000</v>
      </c>
      <c r="H22" s="23">
        <f t="shared" si="3"/>
        <v>5000</v>
      </c>
    </row>
    <row r="23" s="1" customFormat="1" ht="52" customHeight="1" spans="1:8">
      <c r="A23" s="10"/>
      <c r="B23" s="11" t="s">
        <v>203</v>
      </c>
      <c r="C23" s="12" t="s">
        <v>244</v>
      </c>
      <c r="D23" s="10" t="s">
        <v>130</v>
      </c>
      <c r="E23" s="22">
        <v>4</v>
      </c>
      <c r="F23" s="22">
        <v>1</v>
      </c>
      <c r="G23" s="23">
        <v>500</v>
      </c>
      <c r="H23" s="23">
        <f t="shared" si="3"/>
        <v>2000</v>
      </c>
    </row>
    <row r="24" s="2" customFormat="1" ht="29" customHeight="1" spans="1:12">
      <c r="A24" s="14"/>
      <c r="B24" s="15" t="s">
        <v>151</v>
      </c>
      <c r="C24" s="16"/>
      <c r="D24" s="14"/>
      <c r="E24" s="25"/>
      <c r="F24" s="25"/>
      <c r="G24" s="26"/>
      <c r="H24" s="21">
        <f>H3+H11+H13</f>
        <v>122290</v>
      </c>
      <c r="I24" s="1"/>
      <c r="J24" s="1"/>
      <c r="K24" s="1"/>
      <c r="L24" s="1"/>
    </row>
    <row r="25" ht="15" customHeight="1"/>
    <row r="26" ht="15" customHeight="1"/>
  </sheetData>
  <mergeCells count="2">
    <mergeCell ref="B1:C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汇金玄武</vt:lpstr>
      <vt:lpstr>其他费用</vt:lpstr>
      <vt:lpstr>大连站成本</vt:lpstr>
      <vt:lpstr>五台山站成本</vt:lpstr>
      <vt:lpstr>嵩山站成本</vt:lpstr>
      <vt:lpstr>华山站成本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Fang</dc:creator>
  <cp:lastModifiedBy>Vivien 赵晨菲</cp:lastModifiedBy>
  <dcterms:created xsi:type="dcterms:W3CDTF">2004-08-14T11:52:00Z</dcterms:created>
  <cp:lastPrinted>2016-11-11T12:48:00Z</cp:lastPrinted>
  <dcterms:modified xsi:type="dcterms:W3CDTF">2022-07-05T20:06:51Z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_NewReviewCycle">
    <vt:lpwstr/>
  </property>
  <property fmtid="{D5CDD505-2E9C-101B-9397-08002B2CF9AE}" pid="4" name="ICV">
    <vt:lpwstr>A55AD275F28663085B29C4625CE526D0</vt:lpwstr>
  </property>
</Properties>
</file>