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660" windowHeight="13060" activeTab="1"/>
  </bookViews>
  <sheets>
    <sheet name="Summary" sheetId="8" r:id="rId1"/>
    <sheet name="Road trip" sheetId="9" r:id="rId2"/>
  </sheets>
  <calcPr calcId="144525"/>
</workbook>
</file>

<file path=xl/sharedStrings.xml><?xml version="1.0" encoding="utf-8"?>
<sst xmlns="http://schemas.openxmlformats.org/spreadsheetml/2006/main" count="563" uniqueCount="313">
  <si>
    <t>Name of Goods/Service</t>
  </si>
  <si>
    <t>Agency Fee</t>
  </si>
  <si>
    <t>Tax  6%</t>
  </si>
  <si>
    <t>Total w/o tax</t>
  </si>
  <si>
    <t>Total</t>
  </si>
  <si>
    <t xml:space="preserve">Event Name:  </t>
  </si>
  <si>
    <t>2022 SBUN Touareg regional road trip project</t>
  </si>
  <si>
    <t xml:space="preserve">Event Date(s):  </t>
  </si>
  <si>
    <t>Jul</t>
  </si>
  <si>
    <t>Event Location:</t>
  </si>
  <si>
    <t>Cover all of dealers in North region</t>
  </si>
  <si>
    <t xml:space="preserve">DESCRIPTION </t>
  </si>
  <si>
    <t>单位
Unit</t>
  </si>
  <si>
    <t>数量
Qty</t>
  </si>
  <si>
    <t>天数
Day</t>
  </si>
  <si>
    <t>单价(RMB)
Unit Price</t>
  </si>
  <si>
    <t>合计  (RMB)
Total Amount</t>
  </si>
  <si>
    <t>备注
Remarks</t>
  </si>
  <si>
    <t>成本</t>
  </si>
  <si>
    <t>酒店、餐饮及活动场地</t>
  </si>
  <si>
    <t>subtotal</t>
  </si>
  <si>
    <t>住宿费用</t>
  </si>
  <si>
    <t>每站30人入住2晚，2人合住双床*4批次</t>
  </si>
  <si>
    <t>per</t>
  </si>
  <si>
    <t>大连鲁能硬石酒店</t>
  </si>
  <si>
    <t>餐饮费</t>
  </si>
  <si>
    <t>30人，按每批次产生3次午餐2次晚餐计算*4批次</t>
  </si>
  <si>
    <t>五台山万豪酒店</t>
  </si>
  <si>
    <t>其他午晚餐软饮</t>
  </si>
  <si>
    <t>30人3天*4批次</t>
  </si>
  <si>
    <t>华山欣源酒店</t>
  </si>
  <si>
    <t>启动仪式场地费</t>
  </si>
  <si>
    <t>set</t>
  </si>
  <si>
    <t>嵩山照见山居酒店</t>
  </si>
  <si>
    <t>集结晚宴场地费</t>
  </si>
  <si>
    <t>集结晚宴桌餐</t>
  </si>
  <si>
    <t>10人*10桌，共计100人</t>
  </si>
  <si>
    <t>大连场地租金</t>
  </si>
  <si>
    <t>搭建相关</t>
  </si>
  <si>
    <t>背板造型支撑架背架</t>
  </si>
  <si>
    <t>黑色雷亚架-AV，L9m*H6m</t>
  </si>
  <si>
    <t>大连站搭建+av</t>
  </si>
  <si>
    <t>背板造型支撑架</t>
  </si>
  <si>
    <t>4*4方管焊接单拍，整体喷漆制作，L12m*H6.5m</t>
  </si>
  <si>
    <t>sqm</t>
  </si>
  <si>
    <t>五台山搭建</t>
  </si>
  <si>
    <t>电料</t>
  </si>
  <si>
    <t>电箱、调光器、变压器、接线端子、过线槽、线材</t>
  </si>
  <si>
    <t>嵩山搭建</t>
  </si>
  <si>
    <t>搭建人工</t>
  </si>
  <si>
    <t>8人搭建1天1夜、撤场1夜、夜间按照2个工时计算、共计40工时</t>
  </si>
  <si>
    <t>华山搭建</t>
  </si>
  <si>
    <t>工人交通及住宿</t>
  </si>
  <si>
    <t>城市交通、住宿</t>
  </si>
  <si>
    <t>搭建运输</t>
  </si>
  <si>
    <t>9.6m货车运输、搭建及撤场共计2次</t>
  </si>
  <si>
    <t>道旗</t>
  </si>
  <si>
    <t>木质乳胶漆底座，内部钢板配种，铁艺喷漆旗杆，定做布艺旗面</t>
  </si>
  <si>
    <t>顶部发光字</t>
  </si>
  <si>
    <t>无边发光字，北趁透明亚克力   L2.8m*H0.5m</t>
  </si>
  <si>
    <t>屏幕顶部城檐</t>
  </si>
  <si>
    <t>方管焊接造型，型材灯装饰（墙体结构现场有）</t>
  </si>
  <si>
    <t>整体结构固定</t>
  </si>
  <si>
    <t>楼宇后雷亚架+城墙雷亚架，10m*4mH，2组</t>
  </si>
  <si>
    <t>15人搭建1天1夜，撤场1夜、夜间按照2个工时计算、共计75工时</t>
  </si>
  <si>
    <t>城际交通（北京-忻州）、城市交通、住宿</t>
  </si>
  <si>
    <t xml:space="preserve">12.5m货车、搭建及撤场共计2次 </t>
  </si>
  <si>
    <t>AV视频音频设备</t>
  </si>
  <si>
    <t>启动仪式</t>
  </si>
  <si>
    <t>LED屏幕</t>
  </si>
  <si>
    <t>P3户外高清LED屏幕   L6m*H3m</t>
  </si>
  <si>
    <t>高清视频处理器</t>
  </si>
  <si>
    <t>Magnimage 550</t>
  </si>
  <si>
    <t>笔记本电脑</t>
  </si>
  <si>
    <t>MACBOOK</t>
  </si>
  <si>
    <t>LED PAR灯</t>
  </si>
  <si>
    <t>光束灯</t>
  </si>
  <si>
    <t>ACME380</t>
  </si>
  <si>
    <t>灯控台</t>
  </si>
  <si>
    <t>数字硅箱</t>
  </si>
  <si>
    <t xml:space="preserve">TL PROTOUR24CH  DIMMER RACK </t>
  </si>
  <si>
    <t>放大器</t>
  </si>
  <si>
    <t>SIGNAL AMPLIFIER  TL-DMX-SP8电脑灯信号放大器</t>
  </si>
  <si>
    <t>TRUSS架</t>
  </si>
  <si>
    <t>灯光架TRUSS 300mm*300mm    H4m* 2组</t>
  </si>
  <si>
    <t>线阵列全频音箱</t>
  </si>
  <si>
    <t>SE</t>
  </si>
  <si>
    <t>无线手持话筒</t>
  </si>
  <si>
    <t>WIRELESS HANDHELD MIC SENNHEISER/SHURE</t>
  </si>
  <si>
    <t>数字调音台</t>
  </si>
  <si>
    <t>YAMAHAＬＳ9</t>
  </si>
  <si>
    <t>播放音乐笔记本</t>
  </si>
  <si>
    <t>搭建人员</t>
  </si>
  <si>
    <t>10人搭建1夜、撤场1夜、夜间按照2个工时计算、共计40工时</t>
  </si>
  <si>
    <t>技术人员</t>
  </si>
  <si>
    <t>灯光、音响、视频  3人搭建彩排1天、活动1天 共计6人</t>
  </si>
  <si>
    <t>工人城际住宿及餐饮补助</t>
  </si>
  <si>
    <t>10人，进场及撤场2天</t>
  </si>
  <si>
    <t>2辆6.2m货车运输、搭建及撤场共计2次、共计4辆</t>
  </si>
  <si>
    <t>集结晚宴</t>
  </si>
  <si>
    <t>P4户外高清LED屏幕，L11m*H4.5m，耳屏4.5m*1m*6组</t>
  </si>
  <si>
    <t>S3 高清视屏播放主机</t>
  </si>
  <si>
    <t>S3 高清视屏播放系统</t>
  </si>
  <si>
    <t>苹果</t>
  </si>
  <si>
    <t>电脑LOGO灯</t>
  </si>
  <si>
    <t>含LOGO灯片</t>
  </si>
  <si>
    <t>数字灯控台</t>
  </si>
  <si>
    <t>ＭＡ2</t>
  </si>
  <si>
    <t>雷亚架</t>
  </si>
  <si>
    <t>2m*2m*8mH，2组</t>
  </si>
  <si>
    <t>天线信号放大器</t>
  </si>
  <si>
    <t>SIGNAL AMPLIFIER SHURE UA844</t>
  </si>
  <si>
    <t>10人搭建1天1夜，撤场1夜、夜间按照2个工时计算、共计40工时</t>
  </si>
  <si>
    <t>摄影摄像</t>
  </si>
  <si>
    <t xml:space="preserve"> </t>
  </si>
  <si>
    <t>前期考察</t>
  </si>
  <si>
    <t>摄影师</t>
  </si>
  <si>
    <t>线路勘察分2条线进行（A+B、C+D），每条线1人按照4天预估</t>
  </si>
  <si>
    <t>pax</t>
  </si>
  <si>
    <t>长春左典，3站拍摄+大连预拍摄1天图片+视频</t>
  </si>
  <si>
    <t>摄像师</t>
  </si>
  <si>
    <t>西安华山拍摄</t>
  </si>
  <si>
    <t>航拍师</t>
  </si>
  <si>
    <t>城际交通</t>
  </si>
  <si>
    <t>北京往返机票，每条线3人共计6人（北京-A、A-B、B-北京）</t>
  </si>
  <si>
    <t>城市交通</t>
  </si>
  <si>
    <t>机场往返，每条线3人共计6人</t>
  </si>
  <si>
    <t>住宿</t>
  </si>
  <si>
    <t>2条线每条线2间房，4天</t>
  </si>
  <si>
    <t>餐饮补助</t>
  </si>
  <si>
    <t>每条线3人共计6人</t>
  </si>
  <si>
    <t>现场活动</t>
  </si>
  <si>
    <t>2人4天，含提前抵达准备1天*4批次</t>
  </si>
  <si>
    <t>1人4天，含提前抵达准备1天*4批次</t>
  </si>
  <si>
    <t>无人机航拍器租赁</t>
  </si>
  <si>
    <t>每条线1台*4批次</t>
  </si>
  <si>
    <t>活动预热宣传视频</t>
  </si>
  <si>
    <t>活动小视频</t>
  </si>
  <si>
    <t>30秒小视频，每站1条*4批次</t>
  </si>
  <si>
    <t>活动总结视频</t>
  </si>
  <si>
    <t>4站花絮集结，含车主采访</t>
  </si>
  <si>
    <t>5人北京往返城市机票*4批次（北京-A-北京）</t>
  </si>
  <si>
    <t>5人机场往返*4批次</t>
  </si>
  <si>
    <t>5人3间房3天，含提前抵达准备1天*4批次</t>
  </si>
  <si>
    <t>5人*4批次</t>
  </si>
  <si>
    <t>第三方人员</t>
  </si>
  <si>
    <t>教练</t>
  </si>
  <si>
    <t>前期堪场试驾教练</t>
  </si>
  <si>
    <t>线路勘察分4条线进行，每条线1人按照5天预估</t>
  </si>
  <si>
    <t>执行试驾教练</t>
  </si>
  <si>
    <t>教练人员城际交通</t>
  </si>
  <si>
    <t>2人，北京至起止点城市往返机票*4批次</t>
  </si>
  <si>
    <t>车手文化教练费用</t>
  </si>
  <si>
    <t>教练人员城市交通</t>
  </si>
  <si>
    <t>2人机场往返每地*4批次</t>
  </si>
  <si>
    <t>教练人员住宿</t>
  </si>
  <si>
    <t>2人1间房3天，含提前抵达准备1天*4批次</t>
  </si>
  <si>
    <t>教练人员餐饮</t>
  </si>
  <si>
    <t>走线部分</t>
  </si>
  <si>
    <t>商业讲座老师</t>
  </si>
  <si>
    <t>1场讲座</t>
  </si>
  <si>
    <t>讲座老师城际交通</t>
  </si>
  <si>
    <t>1人，出发城市至讲座城市往返机票</t>
  </si>
  <si>
    <t>讲座老师城市交通</t>
  </si>
  <si>
    <t>1人机场往返场地</t>
  </si>
  <si>
    <t>讲座老师住宿</t>
  </si>
  <si>
    <t>1人1间房1天</t>
  </si>
  <si>
    <t>讲座老师餐饮</t>
  </si>
  <si>
    <t>1人1天</t>
  </si>
  <si>
    <t>主持人</t>
  </si>
  <si>
    <t>启动仪式主持人</t>
  </si>
  <si>
    <t>大连第三方</t>
  </si>
  <si>
    <t>礼仪</t>
  </si>
  <si>
    <t>签到，引领，礼仪人员</t>
  </si>
  <si>
    <t>五台山、华山、嵩山第三方人员</t>
  </si>
  <si>
    <t>舞蹈演员</t>
  </si>
  <si>
    <t>三代途锐舞蹈演绎（第一代越野，第二代舒适，第三代科技）</t>
  </si>
  <si>
    <t>集结晚宴主持人</t>
  </si>
  <si>
    <t>签到，引领，颁奖，礼仪人员</t>
  </si>
  <si>
    <t>开场表演， 战意鼓舞</t>
  </si>
  <si>
    <t>乐队</t>
  </si>
  <si>
    <t>晚宴伴奏，互动游戏伴奏乐队演出</t>
  </si>
  <si>
    <t>机票及车辆相关</t>
  </si>
  <si>
    <t>试驾车运输</t>
  </si>
  <si>
    <t>8台车，起止点经销商城市往返，2次运输*4批次</t>
  </si>
  <si>
    <t>大连试驾车租赁经销商</t>
  </si>
  <si>
    <t>试驾车临牌办理</t>
  </si>
  <si>
    <t>临牌覆盖活动期间</t>
  </si>
  <si>
    <t>线上传播</t>
  </si>
  <si>
    <t>试驾车运输保险</t>
  </si>
  <si>
    <t>保险覆盖整个活动期间</t>
  </si>
  <si>
    <t>车辆清洁</t>
  </si>
  <si>
    <t>起止点车辆清洁*4批次</t>
  </si>
  <si>
    <t>试驾车油费</t>
  </si>
  <si>
    <t>8台车，一台4天，含提前抵达准备1天*4批次</t>
  </si>
  <si>
    <t>试驾车高速费/过桥费</t>
  </si>
  <si>
    <t>试驾车辆备胎</t>
  </si>
  <si>
    <t>8台车*4批次</t>
  </si>
  <si>
    <t>摄影摄像车租赁</t>
  </si>
  <si>
    <t>1条线1辆车4天，含提前抵达准备1天*4批次</t>
  </si>
  <si>
    <t>摄影车油费</t>
  </si>
  <si>
    <t>摄影车高速费/过桥费</t>
  </si>
  <si>
    <t>车辆整备人员</t>
  </si>
  <si>
    <t>8人5天，洗车、加油、车况检查整备、接送机，含提前2天准备*4批次</t>
  </si>
  <si>
    <t>车辆整备人员城际交通</t>
  </si>
  <si>
    <t>8人，北京至起止点城市往返火车票*4批次</t>
  </si>
  <si>
    <t>车辆整备人员住宿</t>
  </si>
  <si>
    <t>2人1间房4天，含提前抵达准备1天*4批次</t>
  </si>
  <si>
    <t>车辆整备人员餐饮补助</t>
  </si>
  <si>
    <t>8人4天，含提前抵达准备1天*4批次</t>
  </si>
  <si>
    <t>车辆整备人员城市交通</t>
  </si>
  <si>
    <t>8人机场往返每地*4批次</t>
  </si>
  <si>
    <t>门票物料及其他</t>
  </si>
  <si>
    <t>嵩山旅行社</t>
  </si>
  <si>
    <t>景区门票</t>
  </si>
  <si>
    <t>30人嘉宾，工作人员5人，按每条线5处门票估算*4批次</t>
  </si>
  <si>
    <t>五台山旅行社</t>
  </si>
  <si>
    <t>互动</t>
  </si>
  <si>
    <t>每批次2个互动活动，包括当地民俗体验，手工制作等*4批次</t>
  </si>
  <si>
    <t>华山旅行社</t>
  </si>
  <si>
    <t>伴手礼</t>
  </si>
  <si>
    <t>每批次30人，100元标准*4批次</t>
  </si>
  <si>
    <t>普洱茶</t>
  </si>
  <si>
    <t>礼品包装</t>
  </si>
  <si>
    <t>手提袋，含备用*4批次</t>
  </si>
  <si>
    <t>纸袋制作</t>
  </si>
  <si>
    <t>H5设计开发</t>
  </si>
  <si>
    <t>活动预热及总结*4站</t>
  </si>
  <si>
    <t>H5制作</t>
  </si>
  <si>
    <t>倒计时海报</t>
  </si>
  <si>
    <t>经销商店内海报，每批次3套*4批次</t>
  </si>
  <si>
    <t>打印社费用-亿彩</t>
  </si>
  <si>
    <t>嘉宾T恤</t>
  </si>
  <si>
    <t>含手提袋，含备用数量替换尺码*4批次</t>
  </si>
  <si>
    <t>服装-深圳双洪</t>
  </si>
  <si>
    <t>试驾协议</t>
  </si>
  <si>
    <t>车身贴</t>
  </si>
  <si>
    <t>含备用*4批次</t>
  </si>
  <si>
    <t>美工</t>
  </si>
  <si>
    <t>车号贴</t>
  </si>
  <si>
    <t>路书</t>
  </si>
  <si>
    <t>PU绑绳手卷轴式*4批次</t>
  </si>
  <si>
    <t>条幅</t>
  </si>
  <si>
    <t>合影手举牌</t>
  </si>
  <si>
    <t>kt板材*4批次</t>
  </si>
  <si>
    <t>对讲机租赁</t>
  </si>
  <si>
    <t>含头车及尾车*4批次</t>
  </si>
  <si>
    <t>人员保险</t>
  </si>
  <si>
    <t>嘉宾30人，工作人员15人*4批次</t>
  </si>
  <si>
    <t>活动用水</t>
  </si>
  <si>
    <t>矿泉水，3天每车每天2箱*4批次</t>
  </si>
  <si>
    <t>购水</t>
  </si>
  <si>
    <t>医药箱</t>
  </si>
  <si>
    <t>工作人员服装</t>
  </si>
  <si>
    <t>工作人员及试驾教练*4批次</t>
  </si>
  <si>
    <t>防疫物资</t>
  </si>
  <si>
    <t>口罩、免洗洗手液、消毒湿巾、电子测温器*4批次</t>
  </si>
  <si>
    <t>主持人手卡</t>
  </si>
  <si>
    <t>定制logo主持人手卡</t>
  </si>
  <si>
    <t>麦克风套</t>
  </si>
  <si>
    <t>定制logo亚克力话筒套</t>
  </si>
  <si>
    <t>横幅</t>
  </si>
  <si>
    <t>主题合影横幅</t>
  </si>
  <si>
    <t>礼仪服装</t>
  </si>
  <si>
    <t>口罩、免洗洗手液、消毒湿巾、电子测温器</t>
  </si>
  <si>
    <t>签到桌花</t>
  </si>
  <si>
    <t>嘉宾胸卡</t>
  </si>
  <si>
    <t>嘉宾活动胸卡，胸卡绳</t>
  </si>
  <si>
    <t>嘉宾服装</t>
  </si>
  <si>
    <t>活动主题服装</t>
  </si>
  <si>
    <t>桌卡</t>
  </si>
  <si>
    <t>晚宴桌卡</t>
  </si>
  <si>
    <t>晚宴桌花</t>
  </si>
  <si>
    <t>酒碗</t>
  </si>
  <si>
    <t>点将环节-推盏共举酒碗</t>
  </si>
  <si>
    <t>互动游戏道具</t>
  </si>
  <si>
    <t>主题互动-你画我猜活动道具</t>
  </si>
  <si>
    <t>工作人员差旅</t>
  </si>
  <si>
    <t>机票（往返）</t>
  </si>
  <si>
    <t>北京至起止点城市机票，线路勘察分2条线进行，每条线2人</t>
  </si>
  <si>
    <t>2条线4人2间房，每条线按照5天预估</t>
  </si>
  <si>
    <t>2条线4人，每条线按照5天预估</t>
  </si>
  <si>
    <t>工作车</t>
  </si>
  <si>
    <t>2台工作车</t>
  </si>
  <si>
    <t>加油费</t>
  </si>
  <si>
    <t>高速费/过桥费</t>
  </si>
  <si>
    <t>汽车租赁平台异地还车费</t>
  </si>
  <si>
    <t>4人机场往返每地</t>
  </si>
  <si>
    <t>5个人，北京至起止点城市往返机票*4批次</t>
  </si>
  <si>
    <t>5个人3间房，含提前2天抵达准备，结束1天收尾还车，共计6天*4批次</t>
  </si>
  <si>
    <t>5个人，含提前2天抵达准备，结束1天收尾还车，共计6天*4批次</t>
  </si>
  <si>
    <t>对公差旅预估</t>
  </si>
  <si>
    <t>机场往返</t>
  </si>
  <si>
    <t>差旅</t>
  </si>
  <si>
    <t>设计总监</t>
  </si>
  <si>
    <t>整体设计及延展，制作把控</t>
  </si>
  <si>
    <t>day</t>
  </si>
  <si>
    <t>RTTH服务费</t>
  </si>
  <si>
    <t>2D/3D 设计</t>
  </si>
  <si>
    <t>试驾及营地设计及延展</t>
  </si>
  <si>
    <t>创意总监</t>
  </si>
  <si>
    <t>整体设计指导及文案把控</t>
  </si>
  <si>
    <t>项目总监</t>
  </si>
  <si>
    <t>前期项目总体管理</t>
  </si>
  <si>
    <t>项目经理</t>
  </si>
  <si>
    <t>前期总体客户联系及总体筹备联系，以及堪场</t>
  </si>
  <si>
    <t>项目主管</t>
  </si>
  <si>
    <t>前期堪场及协调准备</t>
  </si>
  <si>
    <t>进场1天，活动4天*4批次</t>
  </si>
  <si>
    <t>原报价不含税</t>
  </si>
  <si>
    <t>原报价税金</t>
  </si>
  <si>
    <t>含税成本</t>
  </si>
  <si>
    <t>原报价含税</t>
  </si>
</sst>
</file>

<file path=xl/styles.xml><?xml version="1.0" encoding="utf-8"?>
<styleSheet xmlns="http://schemas.openxmlformats.org/spreadsheetml/2006/main">
  <numFmts count="15">
    <numFmt numFmtId="176" formatCode="#,##0.0_ "/>
    <numFmt numFmtId="177" formatCode="\¥#,##0.00;[Red]\¥#,##0.00"/>
    <numFmt numFmtId="178" formatCode="#,##0.00&quot; &quot;;\(#,##0.00\)"/>
    <numFmt numFmtId="179" formatCode="\¥#,##0.00;&quot;¥-&quot;#,##0.00"/>
    <numFmt numFmtId="180" formatCode="0&quot; &quot;;\(0\)"/>
    <numFmt numFmtId="181" formatCode="_(\¥* #,##0.00_);_(\¥* \(#,##0.00\);_(\¥* &quot;-&quot;??_);_(@_)"/>
    <numFmt numFmtId="182" formatCode="#,##0.00_ "/>
    <numFmt numFmtId="41" formatCode="_ * #,##0_ ;_ * \-#,##0_ ;_ * &quot;-&quot;_ ;_ @_ "/>
    <numFmt numFmtId="183" formatCode="0_ "/>
    <numFmt numFmtId="184" formatCode="[$¥-804]#,##0"/>
    <numFmt numFmtId="44" formatCode="_ &quot;￥&quot;* #,##0.00_ ;_ &quot;￥&quot;* \-#,##0.00_ ;_ &quot;￥&quot;* &quot;-&quot;??_ ;_ @_ "/>
    <numFmt numFmtId="43" formatCode="_ * #,##0.00_ ;_ * \-#,##0.00_ ;_ * &quot;-&quot;??_ ;_ @_ "/>
    <numFmt numFmtId="185" formatCode="_-[$¥-411]* #,##0_-;\-[$¥-411]* #,##0_-;_-[$¥-411]* &quot;-&quot;_-;_-@_-"/>
    <numFmt numFmtId="42" formatCode="_ &quot;￥&quot;* #,##0_ ;_ &quot;￥&quot;* \-#,##0_ ;_ &quot;￥&quot;* &quot;-&quot;_ ;_ @_ "/>
    <numFmt numFmtId="186" formatCode="[$¥-804]#,##0.00;[$¥-804]\-#,##0.00"/>
  </numFmts>
  <fonts count="37">
    <font>
      <sz val="12"/>
      <color indexed="8"/>
      <name val="Verdana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Verdana"/>
      <charset val="134"/>
    </font>
    <font>
      <sz val="10"/>
      <color indexed="9"/>
      <name val="Tahoma"/>
      <charset val="134"/>
    </font>
    <font>
      <sz val="10"/>
      <color indexed="8"/>
      <name val="Tahoma"/>
      <charset val="134"/>
    </font>
    <font>
      <b/>
      <sz val="10"/>
      <color indexed="9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Verdan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5">
    <xf numFmtId="0" fontId="0" fillId="0" borderId="0" applyNumberFormat="0" applyFill="0" applyBorder="0" applyProtection="0">
      <alignment vertical="top" wrapText="1"/>
    </xf>
    <xf numFmtId="0" fontId="36" fillId="0" borderId="0"/>
    <xf numFmtId="186" fontId="21" fillId="0" borderId="0"/>
    <xf numFmtId="186" fontId="21" fillId="0" borderId="0"/>
    <xf numFmtId="184" fontId="33" fillId="0" borderId="0">
      <alignment vertical="center"/>
    </xf>
    <xf numFmtId="181" fontId="16" fillId="0" borderId="0" applyFont="0" applyFill="0" applyBorder="0" applyAlignment="0" applyProtection="0"/>
    <xf numFmtId="0" fontId="0" fillId="0" borderId="0" applyNumberFormat="0" applyFill="0" applyBorder="0" applyProtection="0">
      <alignment vertical="top" wrapText="1"/>
    </xf>
    <xf numFmtId="0" fontId="16" fillId="0" borderId="0">
      <alignment vertical="center"/>
    </xf>
    <xf numFmtId="0" fontId="30" fillId="0" borderId="0"/>
    <xf numFmtId="186" fontId="21" fillId="0" borderId="0"/>
    <xf numFmtId="185" fontId="26" fillId="0" borderId="0"/>
    <xf numFmtId="184" fontId="26" fillId="0" borderId="0"/>
    <xf numFmtId="183" fontId="30" fillId="0" borderId="0"/>
    <xf numFmtId="0" fontId="15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0"/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7" fillId="22" borderId="21" applyNumberFormat="0" applyAlignment="0" applyProtection="0">
      <alignment vertical="center"/>
    </xf>
    <xf numFmtId="0" fontId="19" fillId="14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0" borderId="17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15" applyNumberFormat="0" applyFill="0" applyAlignment="0" applyProtection="0">
      <alignment vertical="center"/>
    </xf>
  </cellStyleXfs>
  <cellXfs count="17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>
      <alignment vertical="top" wrapText="1"/>
    </xf>
    <xf numFmtId="0" fontId="6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182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40" fontId="1" fillId="2" borderId="2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40" fontId="1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40" fontId="4" fillId="2" borderId="0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vertical="center"/>
    </xf>
    <xf numFmtId="1" fontId="1" fillId="4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left" vertical="center" wrapText="1"/>
    </xf>
    <xf numFmtId="0" fontId="2" fillId="5" borderId="4" xfId="0" applyNumberFormat="1" applyFont="1" applyFill="1" applyBorder="1" applyAlignment="1">
      <alignment vertical="center"/>
    </xf>
    <xf numFmtId="0" fontId="1" fillId="5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/>
    </xf>
    <xf numFmtId="40" fontId="4" fillId="2" borderId="2" xfId="0" applyNumberFormat="1" applyFont="1" applyFill="1" applyBorder="1" applyAlignment="1">
      <alignment horizontal="left" vertical="center" wrapText="1"/>
    </xf>
    <xf numFmtId="40" fontId="4" fillId="2" borderId="2" xfId="0" applyNumberFormat="1" applyFont="1" applyFill="1" applyBorder="1" applyAlignment="1">
      <alignment horizontal="left" vertical="center"/>
    </xf>
    <xf numFmtId="40" fontId="1" fillId="2" borderId="2" xfId="0" applyNumberFormat="1" applyFont="1" applyFill="1" applyBorder="1" applyAlignment="1">
      <alignment horizontal="right" vertical="center"/>
    </xf>
    <xf numFmtId="182" fontId="1" fillId="2" borderId="2" xfId="0" applyNumberFormat="1" applyFont="1" applyFill="1" applyBorder="1" applyAlignment="1">
      <alignment horizontal="right" vertical="center"/>
    </xf>
    <xf numFmtId="40" fontId="4" fillId="2" borderId="0" xfId="0" applyNumberFormat="1" applyFont="1" applyFill="1" applyBorder="1" applyAlignment="1">
      <alignment horizontal="left" vertical="center"/>
    </xf>
    <xf numFmtId="40" fontId="1" fillId="2" borderId="0" xfId="0" applyNumberFormat="1" applyFont="1" applyFill="1" applyBorder="1" applyAlignment="1">
      <alignment horizontal="right" vertical="center"/>
    </xf>
    <xf numFmtId="182" fontId="1" fillId="2" borderId="0" xfId="0" applyNumberFormat="1" applyFont="1" applyFill="1" applyBorder="1" applyAlignment="1">
      <alignment horizontal="right" vertical="center"/>
    </xf>
    <xf numFmtId="182" fontId="4" fillId="3" borderId="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right" vertical="center" wrapText="1"/>
    </xf>
    <xf numFmtId="182" fontId="4" fillId="4" borderId="4" xfId="0" applyNumberFormat="1" applyFont="1" applyFill="1" applyBorder="1" applyAlignment="1">
      <alignment horizontal="right" vertical="center" wrapText="1"/>
    </xf>
    <xf numFmtId="178" fontId="1" fillId="5" borderId="4" xfId="0" applyNumberFormat="1" applyFont="1" applyFill="1" applyBorder="1" applyAlignment="1">
      <alignment horizontal="right" vertical="center" wrapText="1"/>
    </xf>
    <xf numFmtId="182" fontId="1" fillId="0" borderId="4" xfId="0" applyNumberFormat="1" applyFont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8" fontId="2" fillId="5" borderId="4" xfId="0" applyNumberFormat="1" applyFont="1" applyFill="1" applyBorder="1" applyAlignment="1">
      <alignment horizontal="right" vertical="center" wrapText="1"/>
    </xf>
    <xf numFmtId="182" fontId="2" fillId="5" borderId="4" xfId="0" applyNumberFormat="1" applyFont="1" applyFill="1" applyBorder="1" applyAlignment="1">
      <alignment horizontal="right" vertical="center" wrapText="1"/>
    </xf>
    <xf numFmtId="182" fontId="1" fillId="5" borderId="4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center" wrapText="1"/>
    </xf>
    <xf numFmtId="178" fontId="1" fillId="4" borderId="4" xfId="0" applyNumberFormat="1" applyFont="1" applyFill="1" applyBorder="1" applyAlignment="1">
      <alignment vertical="center" wrapText="1"/>
    </xf>
    <xf numFmtId="182" fontId="1" fillId="0" borderId="4" xfId="0" applyNumberFormat="1" applyFont="1" applyBorder="1" applyAlignment="1">
      <alignment vertical="center"/>
    </xf>
    <xf numFmtId="0" fontId="1" fillId="6" borderId="4" xfId="0" applyNumberFormat="1" applyFont="1" applyFill="1" applyBorder="1" applyAlignment="1">
      <alignment horizontal="center" vertical="center" wrapText="1"/>
    </xf>
    <xf numFmtId="182" fontId="1" fillId="0" borderId="4" xfId="0" applyNumberFormat="1" applyFont="1" applyBorder="1" applyAlignment="1">
      <alignment vertical="center" wrapText="1"/>
    </xf>
    <xf numFmtId="0" fontId="1" fillId="6" borderId="4" xfId="0" applyNumberFormat="1" applyFont="1" applyFill="1" applyBorder="1" applyAlignment="1">
      <alignment vertical="center" wrapText="1"/>
    </xf>
    <xf numFmtId="178" fontId="1" fillId="0" borderId="4" xfId="0" applyNumberFormat="1" applyFont="1" applyBorder="1" applyAlignment="1">
      <alignment vertical="center" wrapText="1"/>
    </xf>
    <xf numFmtId="178" fontId="2" fillId="5" borderId="4" xfId="0" applyNumberFormat="1" applyFont="1" applyFill="1" applyBorder="1" applyAlignment="1">
      <alignment vertical="center" wrapText="1"/>
    </xf>
    <xf numFmtId="182" fontId="2" fillId="0" borderId="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8" fontId="1" fillId="5" borderId="4" xfId="0" applyNumberFormat="1" applyFont="1" applyFill="1" applyBorder="1" applyAlignment="1">
      <alignment horizontal="left" vertical="center"/>
    </xf>
    <xf numFmtId="178" fontId="3" fillId="5" borderId="4" xfId="0" applyNumberFormat="1" applyFont="1" applyFill="1" applyBorder="1" applyAlignment="1">
      <alignment vertical="center" wrapText="1"/>
    </xf>
    <xf numFmtId="182" fontId="3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182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8" fontId="1" fillId="5" borderId="4" xfId="0" applyNumberFormat="1" applyFont="1" applyFill="1" applyBorder="1" applyAlignment="1">
      <alignment vertical="center" wrapText="1"/>
    </xf>
    <xf numFmtId="1" fontId="4" fillId="4" borderId="4" xfId="0" applyNumberFormat="1" applyFont="1" applyFill="1" applyBorder="1" applyAlignment="1">
      <alignment vertical="center"/>
    </xf>
    <xf numFmtId="0" fontId="1" fillId="6" borderId="4" xfId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1" fontId="4" fillId="0" borderId="4" xfId="0" applyNumberFormat="1" applyFont="1" applyBorder="1" applyAlignment="1">
      <alignment vertical="center"/>
    </xf>
    <xf numFmtId="1" fontId="1" fillId="0" borderId="4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horizontal="right" vertical="center" wrapText="1"/>
    </xf>
    <xf numFmtId="178" fontId="6" fillId="5" borderId="4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82" fontId="2" fillId="0" borderId="4" xfId="0" applyNumberFormat="1" applyFont="1" applyFill="1" applyBorder="1" applyAlignment="1">
      <alignment horizontal="right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right" vertical="center" wrapText="1"/>
    </xf>
    <xf numFmtId="182" fontId="5" fillId="4" borderId="4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82" fontId="1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82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vertical="center" wrapText="1"/>
    </xf>
    <xf numFmtId="10" fontId="4" fillId="0" borderId="4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4" borderId="4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82" fontId="1" fillId="0" borderId="4" xfId="0" applyNumberFormat="1" applyFont="1" applyBorder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0" xfId="0" applyNumberFormat="1" applyFont="1">
      <alignment vertical="top" wrapText="1"/>
    </xf>
    <xf numFmtId="1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 wrapText="1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left" vertical="center" wrapText="1"/>
    </xf>
    <xf numFmtId="1" fontId="7" fillId="4" borderId="4" xfId="0" applyNumberFormat="1" applyFont="1" applyFill="1" applyBorder="1" applyAlignment="1">
      <alignment vertical="center"/>
    </xf>
    <xf numFmtId="1" fontId="7" fillId="0" borderId="4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left" vertical="center"/>
    </xf>
    <xf numFmtId="9" fontId="4" fillId="4" borderId="4" xfId="0" applyNumberFormat="1" applyFont="1" applyFill="1" applyBorder="1" applyAlignment="1">
      <alignment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right" vertical="center" wrapText="1"/>
    </xf>
    <xf numFmtId="182" fontId="7" fillId="4" borderId="4" xfId="0" applyNumberFormat="1" applyFont="1" applyFill="1" applyBorder="1" applyAlignment="1">
      <alignment horizontal="right" vertical="center" wrapText="1"/>
    </xf>
    <xf numFmtId="182" fontId="6" fillId="0" borderId="4" xfId="0" applyNumberFormat="1" applyFont="1" applyBorder="1" applyAlignment="1">
      <alignment horizontal="right" vertical="center" wrapText="1"/>
    </xf>
    <xf numFmtId="180" fontId="1" fillId="4" borderId="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 wrapText="1"/>
    </xf>
    <xf numFmtId="182" fontId="5" fillId="0" borderId="4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1" fillId="5" borderId="4" xfId="0" applyNumberFormat="1" applyFont="1" applyFill="1" applyBorder="1" applyAlignment="1">
      <alignment horizontal="left" vertical="center" wrapText="1"/>
    </xf>
    <xf numFmtId="182" fontId="1" fillId="7" borderId="4" xfId="0" applyNumberFormat="1" applyFont="1" applyFill="1" applyBorder="1" applyAlignment="1">
      <alignment vertical="center" wrapText="1"/>
    </xf>
    <xf numFmtId="0" fontId="1" fillId="7" borderId="4" xfId="0" applyNumberFormat="1" applyFont="1" applyFill="1" applyBorder="1" applyAlignment="1">
      <alignment vertical="center" wrapText="1"/>
    </xf>
    <xf numFmtId="0" fontId="7" fillId="4" borderId="4" xfId="0" applyNumberFormat="1" applyFont="1" applyFill="1" applyBorder="1" applyAlignment="1">
      <alignment vertical="center" wrapText="1"/>
    </xf>
    <xf numFmtId="182" fontId="6" fillId="0" borderId="4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1" fontId="1" fillId="4" borderId="4" xfId="0" applyNumberFormat="1" applyFont="1" applyFill="1" applyBorder="1" applyAlignment="1">
      <alignment vertical="center" wrapText="1"/>
    </xf>
    <xf numFmtId="10" fontId="1" fillId="0" borderId="4" xfId="0" applyNumberFormat="1" applyFont="1" applyBorder="1" applyAlignment="1">
      <alignment vertical="center" wrapText="1"/>
    </xf>
    <xf numFmtId="0" fontId="8" fillId="0" borderId="0" xfId="6" applyFont="1">
      <alignment vertical="top" wrapText="1"/>
    </xf>
    <xf numFmtId="0" fontId="9" fillId="8" borderId="7" xfId="6" applyFont="1" applyFill="1" applyBorder="1" applyAlignment="1">
      <alignment horizontal="center" vertical="center" wrapText="1"/>
    </xf>
    <xf numFmtId="1" fontId="9" fillId="8" borderId="8" xfId="6" applyNumberFormat="1" applyFont="1" applyFill="1" applyBorder="1" applyAlignment="1">
      <alignment horizontal="center" vertical="center" wrapText="1"/>
    </xf>
    <xf numFmtId="0" fontId="9" fillId="8" borderId="9" xfId="6" applyFont="1" applyFill="1" applyBorder="1" applyAlignment="1">
      <alignment horizontal="center" vertical="center" wrapText="1"/>
    </xf>
    <xf numFmtId="1" fontId="8" fillId="0" borderId="0" xfId="6" applyNumberFormat="1" applyFont="1" applyAlignment="1"/>
    <xf numFmtId="0" fontId="10" fillId="3" borderId="10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vertical="center" wrapText="1"/>
    </xf>
    <xf numFmtId="179" fontId="10" fillId="0" borderId="12" xfId="6" applyNumberFormat="1" applyFont="1" applyBorder="1" applyAlignment="1">
      <alignment vertical="center" wrapText="1"/>
    </xf>
    <xf numFmtId="0" fontId="11" fillId="8" borderId="13" xfId="6" applyFont="1" applyFill="1" applyBorder="1" applyAlignment="1">
      <alignment horizontal="left" vertical="center" wrapText="1"/>
    </xf>
    <xf numFmtId="1" fontId="11" fillId="8" borderId="14" xfId="6" applyNumberFormat="1" applyFont="1" applyFill="1" applyBorder="1" applyAlignment="1">
      <alignment horizontal="left" vertical="center" wrapText="1"/>
    </xf>
    <xf numFmtId="179" fontId="11" fillId="8" borderId="12" xfId="6" applyNumberFormat="1" applyFont="1" applyFill="1" applyBorder="1" applyAlignment="1">
      <alignment vertical="center" wrapText="1"/>
    </xf>
    <xf numFmtId="176" fontId="8" fillId="0" borderId="0" xfId="6" applyNumberFormat="1" applyFont="1">
      <alignment vertical="top" wrapText="1"/>
    </xf>
  </cellXfs>
  <cellStyles count="65">
    <cellStyle name="常规" xfId="0" builtinId="0"/>
    <cellStyle name="样式 1" xfId="1"/>
    <cellStyle name="普通 3" xfId="2"/>
    <cellStyle name="普通 2" xfId="3"/>
    <cellStyle name="普通 12" xfId="4"/>
    <cellStyle name="货币 2" xfId="5"/>
    <cellStyle name="常规 4" xfId="6"/>
    <cellStyle name="常规 3 2" xfId="7"/>
    <cellStyle name="常规 2" xfId="8"/>
    <cellStyle name="Normal 6" xfId="9"/>
    <cellStyle name="Normal 2 2 2 6" xfId="10"/>
    <cellStyle name="Normal 2 2" xfId="11"/>
    <cellStyle name="0,0_x000d__x000a_NA_x000d__x000a_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常规 2 2 2 2" xfId="23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常规 2 2 2" xfId="39"/>
    <cellStyle name="解释性文本" xfId="40" builtinId="53"/>
    <cellStyle name="20% - 强调文字颜色 2" xfId="41" builtinId="34"/>
    <cellStyle name="标题 4" xfId="42" builtinId="19"/>
    <cellStyle name="货币[0]" xfId="43" builtinId="7"/>
    <cellStyle name="常规 2 2" xfId="44"/>
    <cellStyle name="40% - 强调文字颜色 4" xfId="45" builtinId="43"/>
    <cellStyle name="千位分隔" xfId="46" builtinId="3"/>
    <cellStyle name="已访问的超链接" xfId="47" builtinId="9"/>
    <cellStyle name="标题" xfId="48" builtinId="15"/>
    <cellStyle name="40% - 强调文字颜色 2" xfId="49" builtinId="35"/>
    <cellStyle name="警告文本" xfId="50" builtinId="11"/>
    <cellStyle name="60% - 强调文字颜色 3" xfId="51" builtinId="40"/>
    <cellStyle name="注释" xfId="52" builtinId="10"/>
    <cellStyle name="20% - 强调文字颜色 6" xfId="53" builtinId="50"/>
    <cellStyle name="强调文字颜色 5" xfId="54" builtinId="45"/>
    <cellStyle name="40% - 强调文字颜色 6" xfId="55" builtinId="51"/>
    <cellStyle name="超链接" xfId="56" builtinId="8"/>
    <cellStyle name="千位分隔[0]" xfId="57" builtinId="6"/>
    <cellStyle name="标题 2" xfId="58" builtinId="17"/>
    <cellStyle name="40% - 强调文字颜色 5" xfId="59" builtinId="47"/>
    <cellStyle name="标题 3" xfId="60" builtinId="18"/>
    <cellStyle name="强调文字颜色 6" xfId="61" builtinId="49"/>
    <cellStyle name="40% - 强调文字颜色 1" xfId="62" builtinId="31"/>
    <cellStyle name="常规 3" xfId="63"/>
    <cellStyle name="链接单元格" xfId="64" builtin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90"/>
      <rgbColor rgb="00AAAAAA"/>
      <rgbColor rgb="00FFFF99"/>
      <rgbColor rgb="00C0C0C0"/>
      <rgbColor rgb="00DD0806"/>
      <rgbColor rgb="00BFBFBF"/>
      <rgbColor rgb="00CCFFCC"/>
      <rgbColor rgb="00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blipFill rotWithShape="1">
          <a:blip xmlns:r="http://schemas.openxmlformats.org/officeDocument/2006/relationships" r:embed="rId1"/>
        </a:blipFill>
        <a:ln>
          <a:noFill/>
        </a:ln>
        <a:effectLst>
          <a:outerShdw dist="25400" dir="5400000" rotWithShape="0">
            <a:srgbClr val="000000">
              <a:alpha val="50000"/>
            </a:srgbClr>
          </a:outerShdw>
        </a:effectLst>
      </a:spPr>
      <a:bodyPr/>
      <a:lstStyle/>
    </a:spDef>
    <a:tx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noFill/>
        <a:ln>
          <a:noFill/>
        </a:ln>
      </a:spPr>
      <a:bodyPr/>
      <a:lstStyle/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zoomScale="150" zoomScaleNormal="150" zoomScalePageLayoutView="110" workbookViewId="0">
      <selection activeCell="B21" sqref="B21"/>
    </sheetView>
  </sheetViews>
  <sheetFormatPr defaultColWidth="7.625" defaultRowHeight="14.25" customHeight="1" outlineLevelCol="3"/>
  <cols>
    <col min="1" max="1" width="10.375" style="164" customWidth="1"/>
    <col min="2" max="2" width="23.25" style="164" customWidth="1"/>
    <col min="3" max="3" width="13.25" style="164" customWidth="1"/>
    <col min="4" max="4" width="10.625" style="164" customWidth="1"/>
    <col min="5" max="255" width="7.625" style="164" customWidth="1"/>
    <col min="256" max="16384" width="7.625" style="164"/>
  </cols>
  <sheetData>
    <row r="1" ht="29.25" customHeight="1" spans="1:4">
      <c r="A1" s="165" t="s">
        <v>0</v>
      </c>
      <c r="B1" s="166"/>
      <c r="C1" s="167"/>
      <c r="D1" s="168"/>
    </row>
    <row r="2" ht="16.5" customHeight="1" spans="1:4">
      <c r="A2" s="169">
        <v>1</v>
      </c>
      <c r="B2" s="170" t="str">
        <f>'Road trip'!B5</f>
        <v>酒店、餐饮及活动场地</v>
      </c>
      <c r="C2" s="171">
        <f>'Road trip'!H5</f>
        <v>135800</v>
      </c>
      <c r="D2" s="168"/>
    </row>
    <row r="3" ht="16.5" customHeight="1" spans="1:4">
      <c r="A3" s="169">
        <v>2</v>
      </c>
      <c r="B3" s="170" t="str">
        <f>'Road trip'!B12</f>
        <v>搭建相关</v>
      </c>
      <c r="C3" s="171">
        <f>'Road trip'!H12</f>
        <v>59760</v>
      </c>
      <c r="D3" s="168"/>
    </row>
    <row r="4" ht="16.5" customHeight="1" spans="1:4">
      <c r="A4" s="169">
        <v>3</v>
      </c>
      <c r="B4" s="170" t="str">
        <f>'Road trip'!B26</f>
        <v>AV视频音频设备</v>
      </c>
      <c r="C4" s="171">
        <f>'Road trip'!H26</f>
        <v>101100</v>
      </c>
      <c r="D4" s="168"/>
    </row>
    <row r="5" ht="16.5" customHeight="1" spans="1:4">
      <c r="A5" s="169">
        <v>4</v>
      </c>
      <c r="B5" s="170" t="str">
        <f>'Road trip'!B65</f>
        <v>摄影摄像</v>
      </c>
      <c r="C5" s="171">
        <f>'Road trip'!H65</f>
        <v>252320</v>
      </c>
      <c r="D5" s="168"/>
    </row>
    <row r="6" ht="16.5" customHeight="1" spans="1:4">
      <c r="A6" s="169">
        <v>5</v>
      </c>
      <c r="B6" s="170" t="str">
        <f>'Road trip'!B84</f>
        <v>第三方人员</v>
      </c>
      <c r="C6" s="171">
        <f>'Road trip'!H84</f>
        <v>122040</v>
      </c>
      <c r="D6" s="168"/>
    </row>
    <row r="7" ht="16.5" customHeight="1" spans="1:4">
      <c r="A7" s="169">
        <v>6</v>
      </c>
      <c r="B7" s="170" t="str">
        <f>'Road trip'!B103</f>
        <v>机票及车辆相关</v>
      </c>
      <c r="C7" s="171">
        <f>'Road trip'!H103</f>
        <v>227200</v>
      </c>
      <c r="D7" s="168"/>
    </row>
    <row r="8" ht="16.5" customHeight="1" spans="1:4">
      <c r="A8" s="169">
        <v>7</v>
      </c>
      <c r="B8" s="170" t="str">
        <f>'Road trip'!B119</f>
        <v>门票物料及其他</v>
      </c>
      <c r="C8" s="171">
        <f>'Road trip'!H119</f>
        <v>151754</v>
      </c>
      <c r="D8" s="168"/>
    </row>
    <row r="9" ht="16.5" customHeight="1" spans="1:4">
      <c r="A9" s="169">
        <v>8</v>
      </c>
      <c r="B9" s="170" t="str">
        <f>'Road trip'!B155</f>
        <v>工作人员差旅</v>
      </c>
      <c r="C9" s="171">
        <f>'Road trip'!H155</f>
        <v>64700</v>
      </c>
      <c r="D9" s="168"/>
    </row>
    <row r="10" ht="16.5" customHeight="1" spans="1:4">
      <c r="A10" s="169">
        <v>9</v>
      </c>
      <c r="B10" s="170" t="s">
        <v>1</v>
      </c>
      <c r="C10" s="171">
        <f>'Road trip'!H168</f>
        <v>162000</v>
      </c>
      <c r="D10" s="168"/>
    </row>
    <row r="11" ht="16.5" customHeight="1" spans="1:4">
      <c r="A11" s="169">
        <v>10</v>
      </c>
      <c r="B11" s="170" t="s">
        <v>2</v>
      </c>
      <c r="C11" s="171">
        <f>SUM(C2:C10)*0.06</f>
        <v>76600.44</v>
      </c>
      <c r="D11" s="168"/>
    </row>
    <row r="12" ht="16.5" customHeight="1" spans="1:4">
      <c r="A12" s="172" t="s">
        <v>3</v>
      </c>
      <c r="B12" s="173"/>
      <c r="C12" s="174">
        <f>SUM(C2:C10)</f>
        <v>1276674</v>
      </c>
      <c r="D12" s="168"/>
    </row>
    <row r="13" ht="16.5" customHeight="1" spans="1:4">
      <c r="A13" s="172" t="s">
        <v>4</v>
      </c>
      <c r="B13" s="173"/>
      <c r="C13" s="174">
        <f>SUM(C2:C11)</f>
        <v>1353274.44</v>
      </c>
      <c r="D13" s="168"/>
    </row>
    <row r="15" customHeight="1" spans="3:3">
      <c r="C15" s="175"/>
    </row>
    <row r="16" customHeight="1" spans="3:3">
      <c r="C16" s="175"/>
    </row>
  </sheetData>
  <mergeCells count="3">
    <mergeCell ref="A1:B1"/>
    <mergeCell ref="A12:B12"/>
    <mergeCell ref="A13:B13"/>
  </mergeCells>
  <pageMargins left="0.75" right="0.75" top="1" bottom="1" header="0.5" footer="0.5"/>
  <pageSetup paperSize="1" scale="85" orientation="portrait"/>
  <headerFooter alignWithMargins="0">
    <oddFooter>&amp;L&amp;"Helvetica,Regular"&amp;12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180"/>
  <sheetViews>
    <sheetView tabSelected="1" zoomScale="120" zoomScaleNormal="120" workbookViewId="0">
      <pane xSplit="2" ySplit="4" topLeftCell="E159" activePane="bottomRight" state="frozen"/>
      <selection/>
      <selection pane="topRight"/>
      <selection pane="bottomLeft"/>
      <selection pane="bottomRight" activeCell="J186" sqref="J186"/>
    </sheetView>
  </sheetViews>
  <sheetFormatPr defaultColWidth="7.625" defaultRowHeight="13.2"/>
  <cols>
    <col min="1" max="1" width="11.625" style="9" customWidth="1"/>
    <col min="2" max="2" width="15.5" style="10" customWidth="1"/>
    <col min="3" max="3" width="29.8552631578947" style="9" customWidth="1"/>
    <col min="4" max="4" width="7.625" style="9"/>
    <col min="5" max="5" width="7.375" style="9" customWidth="1"/>
    <col min="6" max="6" width="8.125" style="9" customWidth="1"/>
    <col min="7" max="7" width="10.25" style="9" customWidth="1"/>
    <col min="8" max="8" width="11.25" style="11" customWidth="1"/>
    <col min="9" max="9" width="8.75" style="9" customWidth="1"/>
    <col min="10" max="10" width="18.7434210526316" style="11" customWidth="1"/>
    <col min="11" max="11" width="18.4539473684211" style="9" customWidth="1"/>
    <col min="12" max="210" width="7.625" style="9"/>
    <col min="211" max="16384" width="7.625" style="12"/>
  </cols>
  <sheetData>
    <row r="1" ht="16" customHeight="1" spans="1:9">
      <c r="A1" s="13" t="s">
        <v>5</v>
      </c>
      <c r="B1" s="14" t="s">
        <v>6</v>
      </c>
      <c r="C1" s="14"/>
      <c r="D1" s="15"/>
      <c r="E1" s="45"/>
      <c r="F1" s="46"/>
      <c r="G1" s="47"/>
      <c r="H1" s="48"/>
      <c r="I1" s="65"/>
    </row>
    <row r="2" ht="16" customHeight="1" spans="1:9">
      <c r="A2" s="16" t="s">
        <v>7</v>
      </c>
      <c r="B2" s="17" t="s">
        <v>8</v>
      </c>
      <c r="C2" s="18"/>
      <c r="D2" s="19"/>
      <c r="E2" s="49"/>
      <c r="F2" s="49"/>
      <c r="G2" s="50"/>
      <c r="H2" s="51"/>
      <c r="I2" s="66"/>
    </row>
    <row r="3" ht="19" customHeight="1" spans="1:9">
      <c r="A3" s="16" t="s">
        <v>9</v>
      </c>
      <c r="B3" s="20" t="s">
        <v>10</v>
      </c>
      <c r="C3" s="21"/>
      <c r="D3" s="19"/>
      <c r="E3" s="49"/>
      <c r="F3" s="49"/>
      <c r="G3" s="50"/>
      <c r="H3" s="51"/>
      <c r="I3" s="66"/>
    </row>
    <row r="4" ht="33" customHeight="1" spans="1:11">
      <c r="A4" s="22"/>
      <c r="B4" s="23" t="s">
        <v>11</v>
      </c>
      <c r="C4" s="22"/>
      <c r="D4" s="23" t="s">
        <v>12</v>
      </c>
      <c r="E4" s="23" t="s">
        <v>13</v>
      </c>
      <c r="F4" s="23" t="s">
        <v>14</v>
      </c>
      <c r="G4" s="23" t="s">
        <v>15</v>
      </c>
      <c r="H4" s="52" t="s">
        <v>16</v>
      </c>
      <c r="I4" s="23" t="s">
        <v>17</v>
      </c>
      <c r="J4" s="52" t="s">
        <v>18</v>
      </c>
      <c r="K4" s="67"/>
    </row>
    <row r="5" s="1" customFormat="1" ht="16" customHeight="1" spans="1:11">
      <c r="A5" s="24">
        <v>1</v>
      </c>
      <c r="B5" s="25" t="s">
        <v>19</v>
      </c>
      <c r="C5" s="26"/>
      <c r="D5" s="27"/>
      <c r="E5" s="53"/>
      <c r="F5" s="53"/>
      <c r="G5" s="54" t="s">
        <v>20</v>
      </c>
      <c r="H5" s="55">
        <f>SUM(H6:H11)</f>
        <v>135800</v>
      </c>
      <c r="I5" s="68"/>
      <c r="J5" s="69"/>
      <c r="K5" s="42"/>
    </row>
    <row r="6" ht="14" spans="1:210">
      <c r="A6" s="28"/>
      <c r="B6" s="29" t="s">
        <v>21</v>
      </c>
      <c r="C6" s="30" t="s">
        <v>22</v>
      </c>
      <c r="D6" s="31" t="s">
        <v>23</v>
      </c>
      <c r="E6" s="40">
        <v>30</v>
      </c>
      <c r="F6" s="31">
        <v>4</v>
      </c>
      <c r="G6" s="56">
        <v>400</v>
      </c>
      <c r="H6" s="57">
        <f>E6*F6*G6</f>
        <v>48000</v>
      </c>
      <c r="I6" s="70"/>
      <c r="J6" s="71">
        <f>24400+27000+19642</f>
        <v>71042</v>
      </c>
      <c r="K6" s="67" t="s">
        <v>24</v>
      </c>
      <c r="GY6" s="12"/>
      <c r="GZ6" s="12"/>
      <c r="HA6" s="12"/>
      <c r="HB6" s="12"/>
    </row>
    <row r="7" ht="14" spans="1:210">
      <c r="A7" s="28"/>
      <c r="B7" s="29" t="s">
        <v>25</v>
      </c>
      <c r="C7" s="30" t="s">
        <v>26</v>
      </c>
      <c r="D7" s="31" t="s">
        <v>23</v>
      </c>
      <c r="E7" s="40">
        <v>30</v>
      </c>
      <c r="F7" s="31">
        <v>20</v>
      </c>
      <c r="G7" s="56">
        <v>90</v>
      </c>
      <c r="H7" s="57">
        <f t="shared" ref="H7:H11" si="0">E7*F7*G7</f>
        <v>54000</v>
      </c>
      <c r="I7" s="70"/>
      <c r="J7" s="71">
        <f>80524+15012</f>
        <v>95536</v>
      </c>
      <c r="K7" s="67" t="s">
        <v>27</v>
      </c>
      <c r="GY7" s="12"/>
      <c r="GZ7" s="12"/>
      <c r="HA7" s="12"/>
      <c r="HB7" s="12"/>
    </row>
    <row r="8" ht="16" customHeight="1" spans="1:210">
      <c r="A8" s="28"/>
      <c r="B8" s="29" t="s">
        <v>28</v>
      </c>
      <c r="C8" s="30" t="s">
        <v>29</v>
      </c>
      <c r="D8" s="31" t="s">
        <v>23</v>
      </c>
      <c r="E8" s="40">
        <v>30</v>
      </c>
      <c r="F8" s="31">
        <v>12</v>
      </c>
      <c r="G8" s="56">
        <v>30</v>
      </c>
      <c r="H8" s="57">
        <f t="shared" si="0"/>
        <v>10800</v>
      </c>
      <c r="I8" s="72"/>
      <c r="J8" s="71">
        <f>24852+5186</f>
        <v>30038</v>
      </c>
      <c r="K8" s="67" t="s">
        <v>30</v>
      </c>
      <c r="GY8" s="12"/>
      <c r="GZ8" s="12"/>
      <c r="HA8" s="12"/>
      <c r="HB8" s="12"/>
    </row>
    <row r="9" ht="16" customHeight="1" spans="1:210">
      <c r="A9" s="28"/>
      <c r="B9" s="32" t="s">
        <v>31</v>
      </c>
      <c r="C9" s="30"/>
      <c r="D9" s="31" t="s">
        <v>32</v>
      </c>
      <c r="E9" s="40">
        <v>1</v>
      </c>
      <c r="F9" s="31">
        <v>1</v>
      </c>
      <c r="G9" s="56">
        <v>5000</v>
      </c>
      <c r="H9" s="57">
        <f t="shared" si="0"/>
        <v>5000</v>
      </c>
      <c r="I9" s="73"/>
      <c r="J9" s="71">
        <f>41338</f>
        <v>41338</v>
      </c>
      <c r="K9" s="67" t="s">
        <v>33</v>
      </c>
      <c r="GY9" s="12"/>
      <c r="GZ9" s="12"/>
      <c r="HA9" s="12"/>
      <c r="HB9" s="12"/>
    </row>
    <row r="10" ht="16" customHeight="1" spans="1:210">
      <c r="A10" s="28"/>
      <c r="B10" s="32" t="s">
        <v>34</v>
      </c>
      <c r="C10" s="30"/>
      <c r="D10" s="31" t="s">
        <v>32</v>
      </c>
      <c r="E10" s="40">
        <v>1</v>
      </c>
      <c r="F10" s="31">
        <v>1</v>
      </c>
      <c r="G10" s="56">
        <v>5000</v>
      </c>
      <c r="H10" s="57">
        <f t="shared" si="0"/>
        <v>5000</v>
      </c>
      <c r="I10" s="73"/>
      <c r="J10" s="71"/>
      <c r="K10" s="67"/>
      <c r="GY10" s="12"/>
      <c r="GZ10" s="12"/>
      <c r="HA10" s="12"/>
      <c r="HB10" s="12"/>
    </row>
    <row r="11" ht="16" customHeight="1" spans="1:210">
      <c r="A11" s="28"/>
      <c r="B11" s="29" t="s">
        <v>35</v>
      </c>
      <c r="C11" s="30" t="s">
        <v>36</v>
      </c>
      <c r="D11" s="31" t="s">
        <v>23</v>
      </c>
      <c r="E11" s="40">
        <v>10</v>
      </c>
      <c r="F11" s="31">
        <v>1</v>
      </c>
      <c r="G11" s="56">
        <v>1300</v>
      </c>
      <c r="H11" s="57">
        <f t="shared" si="0"/>
        <v>13000</v>
      </c>
      <c r="I11" s="72"/>
      <c r="J11" s="71">
        <v>50000</v>
      </c>
      <c r="K11" s="67" t="s">
        <v>37</v>
      </c>
      <c r="GY11" s="12"/>
      <c r="GZ11" s="12"/>
      <c r="HA11" s="12"/>
      <c r="HB11" s="12"/>
    </row>
    <row r="12" ht="16" customHeight="1" spans="1:210">
      <c r="A12" s="24">
        <v>2</v>
      </c>
      <c r="B12" s="25" t="s">
        <v>38</v>
      </c>
      <c r="C12" s="26"/>
      <c r="D12" s="27"/>
      <c r="E12" s="53"/>
      <c r="F12" s="53"/>
      <c r="G12" s="54" t="s">
        <v>20</v>
      </c>
      <c r="H12" s="55">
        <f>SUM(H13:H25)</f>
        <v>59760</v>
      </c>
      <c r="I12" s="68"/>
      <c r="J12" s="71"/>
      <c r="K12" s="67"/>
      <c r="GY12" s="12"/>
      <c r="GZ12" s="12"/>
      <c r="HA12" s="12"/>
      <c r="HB12" s="12"/>
    </row>
    <row r="13" s="2" customFormat="1" ht="16" customHeight="1" spans="1:205">
      <c r="A13" s="33"/>
      <c r="B13" s="34" t="s">
        <v>39</v>
      </c>
      <c r="C13" s="35" t="s">
        <v>40</v>
      </c>
      <c r="D13" s="36" t="s">
        <v>32</v>
      </c>
      <c r="E13" s="58">
        <v>120</v>
      </c>
      <c r="F13" s="33">
        <v>1</v>
      </c>
      <c r="G13" s="59">
        <v>35</v>
      </c>
      <c r="H13" s="60">
        <f t="shared" ref="H13:H25" si="1">E13*F13*G13</f>
        <v>4200</v>
      </c>
      <c r="I13" s="74"/>
      <c r="J13" s="75">
        <f>26986+1000</f>
        <v>27986</v>
      </c>
      <c r="K13" s="76" t="s">
        <v>41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</row>
    <row r="14" s="2" customFormat="1" ht="16" customHeight="1" spans="1:205">
      <c r="A14" s="33"/>
      <c r="B14" s="34" t="s">
        <v>42</v>
      </c>
      <c r="C14" s="35" t="s">
        <v>43</v>
      </c>
      <c r="D14" s="36" t="s">
        <v>44</v>
      </c>
      <c r="E14" s="58">
        <f>12*6.5</f>
        <v>78</v>
      </c>
      <c r="F14" s="33">
        <v>1</v>
      </c>
      <c r="G14" s="59">
        <v>170</v>
      </c>
      <c r="H14" s="60">
        <f t="shared" si="1"/>
        <v>13260</v>
      </c>
      <c r="I14" s="74"/>
      <c r="J14" s="75">
        <v>6000</v>
      </c>
      <c r="K14" s="76" t="s">
        <v>45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</row>
    <row r="15" s="2" customFormat="1" ht="16" customHeight="1" spans="1:205">
      <c r="A15" s="33"/>
      <c r="B15" s="34" t="s">
        <v>46</v>
      </c>
      <c r="C15" s="35" t="s">
        <v>47</v>
      </c>
      <c r="D15" s="36" t="s">
        <v>32</v>
      </c>
      <c r="E15" s="58">
        <v>1</v>
      </c>
      <c r="F15" s="33">
        <v>1</v>
      </c>
      <c r="G15" s="59">
        <v>600</v>
      </c>
      <c r="H15" s="60">
        <f t="shared" si="1"/>
        <v>600</v>
      </c>
      <c r="I15" s="74"/>
      <c r="J15" s="75">
        <v>1843.7</v>
      </c>
      <c r="K15" s="76" t="s">
        <v>48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</row>
    <row r="16" ht="16" customHeight="1" spans="1:210">
      <c r="A16" s="33"/>
      <c r="B16" s="32" t="s">
        <v>49</v>
      </c>
      <c r="C16" s="30" t="s">
        <v>50</v>
      </c>
      <c r="D16" s="33" t="s">
        <v>23</v>
      </c>
      <c r="E16" s="40">
        <v>8</v>
      </c>
      <c r="F16" s="31">
        <v>2</v>
      </c>
      <c r="G16" s="56">
        <v>300</v>
      </c>
      <c r="H16" s="61">
        <f t="shared" si="1"/>
        <v>4800</v>
      </c>
      <c r="I16" s="78"/>
      <c r="J16" s="71">
        <v>2000</v>
      </c>
      <c r="K16" s="67" t="s">
        <v>51</v>
      </c>
      <c r="GX16" s="12"/>
      <c r="GY16" s="12"/>
      <c r="GZ16" s="12"/>
      <c r="HA16" s="12"/>
      <c r="HB16" s="12"/>
    </row>
    <row r="17" ht="16" customHeight="1" spans="1:210">
      <c r="A17" s="33"/>
      <c r="B17" s="32" t="s">
        <v>52</v>
      </c>
      <c r="C17" s="30" t="s">
        <v>53</v>
      </c>
      <c r="D17" s="31" t="s">
        <v>23</v>
      </c>
      <c r="E17" s="40">
        <v>4</v>
      </c>
      <c r="F17" s="31">
        <v>1</v>
      </c>
      <c r="G17" s="56">
        <v>300</v>
      </c>
      <c r="H17" s="61">
        <f t="shared" ref="H17" si="2">E17*F17*G17</f>
        <v>1200</v>
      </c>
      <c r="I17" s="78"/>
      <c r="J17" s="71"/>
      <c r="K17" s="67"/>
      <c r="GZ17" s="12"/>
      <c r="HA17" s="12"/>
      <c r="HB17" s="12"/>
    </row>
    <row r="18" ht="16" customHeight="1" spans="1:210">
      <c r="A18" s="33"/>
      <c r="B18" s="32" t="s">
        <v>54</v>
      </c>
      <c r="C18" s="30" t="s">
        <v>55</v>
      </c>
      <c r="D18" s="33" t="s">
        <v>23</v>
      </c>
      <c r="E18" s="40">
        <v>1</v>
      </c>
      <c r="F18" s="31">
        <v>2</v>
      </c>
      <c r="G18" s="56">
        <v>1300</v>
      </c>
      <c r="H18" s="61">
        <f t="shared" si="1"/>
        <v>2600</v>
      </c>
      <c r="I18" s="78"/>
      <c r="J18" s="71"/>
      <c r="K18" s="67"/>
      <c r="GX18" s="12"/>
      <c r="GY18" s="12"/>
      <c r="GZ18" s="12"/>
      <c r="HA18" s="12"/>
      <c r="HB18" s="12"/>
    </row>
    <row r="19" s="3" customFormat="1" ht="16" customHeight="1" spans="1:205">
      <c r="A19" s="36"/>
      <c r="B19" s="34" t="s">
        <v>56</v>
      </c>
      <c r="C19" s="35" t="s">
        <v>57</v>
      </c>
      <c r="D19" s="33" t="s">
        <v>32</v>
      </c>
      <c r="E19" s="58">
        <v>4</v>
      </c>
      <c r="F19" s="33">
        <v>1</v>
      </c>
      <c r="G19" s="59">
        <v>600</v>
      </c>
      <c r="H19" s="60">
        <f t="shared" si="1"/>
        <v>2400</v>
      </c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</row>
    <row r="20" s="3" customFormat="1" ht="16" customHeight="1" spans="1:205">
      <c r="A20" s="36"/>
      <c r="B20" s="34" t="s">
        <v>58</v>
      </c>
      <c r="C20" s="35" t="s">
        <v>59</v>
      </c>
      <c r="D20" s="33" t="s">
        <v>32</v>
      </c>
      <c r="E20" s="58">
        <v>1</v>
      </c>
      <c r="F20" s="33">
        <v>1</v>
      </c>
      <c r="G20" s="59">
        <v>1300</v>
      </c>
      <c r="H20" s="60">
        <f t="shared" si="1"/>
        <v>1300</v>
      </c>
      <c r="I20" s="79"/>
      <c r="J20" s="80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</row>
    <row r="21" s="3" customFormat="1" ht="16" customHeight="1" spans="1:205">
      <c r="A21" s="36"/>
      <c r="B21" s="34" t="s">
        <v>60</v>
      </c>
      <c r="C21" s="35" t="s">
        <v>61</v>
      </c>
      <c r="D21" s="33" t="s">
        <v>32</v>
      </c>
      <c r="E21" s="58">
        <v>1</v>
      </c>
      <c r="F21" s="33">
        <v>1</v>
      </c>
      <c r="G21" s="59">
        <v>2000</v>
      </c>
      <c r="H21" s="60">
        <f t="shared" si="1"/>
        <v>2000</v>
      </c>
      <c r="I21" s="79"/>
      <c r="J21" s="80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</row>
    <row r="22" s="3" customFormat="1" ht="16" customHeight="1" spans="1:205">
      <c r="A22" s="36"/>
      <c r="B22" s="34" t="s">
        <v>62</v>
      </c>
      <c r="C22" s="35" t="s">
        <v>63</v>
      </c>
      <c r="D22" s="33" t="s">
        <v>32</v>
      </c>
      <c r="E22" s="58">
        <v>320</v>
      </c>
      <c r="F22" s="33">
        <v>1</v>
      </c>
      <c r="G22" s="59">
        <v>35</v>
      </c>
      <c r="H22" s="60">
        <f t="shared" si="1"/>
        <v>11200</v>
      </c>
      <c r="I22" s="79"/>
      <c r="J22" s="80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</row>
    <row r="23" ht="16" customHeight="1" spans="1:210">
      <c r="A23" s="36"/>
      <c r="B23" s="37" t="s">
        <v>49</v>
      </c>
      <c r="C23" s="38" t="s">
        <v>64</v>
      </c>
      <c r="D23" s="33" t="s">
        <v>23</v>
      </c>
      <c r="E23" s="62">
        <v>15</v>
      </c>
      <c r="F23" s="63">
        <v>2</v>
      </c>
      <c r="G23" s="59">
        <v>280</v>
      </c>
      <c r="H23" s="60">
        <f t="shared" si="1"/>
        <v>8400</v>
      </c>
      <c r="I23" s="78"/>
      <c r="J23" s="71"/>
      <c r="K23" s="67"/>
      <c r="GX23" s="12"/>
      <c r="GY23" s="12"/>
      <c r="GZ23" s="12"/>
      <c r="HA23" s="12"/>
      <c r="HB23" s="12"/>
    </row>
    <row r="24" ht="16" customHeight="1" spans="1:210">
      <c r="A24" s="36"/>
      <c r="B24" s="32" t="s">
        <v>52</v>
      </c>
      <c r="C24" s="30" t="s">
        <v>65</v>
      </c>
      <c r="D24" s="31" t="s">
        <v>23</v>
      </c>
      <c r="E24" s="40">
        <v>8</v>
      </c>
      <c r="F24" s="31">
        <v>2</v>
      </c>
      <c r="G24" s="56">
        <v>300</v>
      </c>
      <c r="H24" s="61">
        <f t="shared" si="1"/>
        <v>4800</v>
      </c>
      <c r="I24" s="78"/>
      <c r="J24" s="71"/>
      <c r="K24" s="67"/>
      <c r="GZ24" s="12"/>
      <c r="HA24" s="12"/>
      <c r="HB24" s="12"/>
    </row>
    <row r="25" ht="16" customHeight="1" spans="1:210">
      <c r="A25" s="36"/>
      <c r="B25" s="37" t="s">
        <v>54</v>
      </c>
      <c r="C25" s="38" t="s">
        <v>66</v>
      </c>
      <c r="D25" s="33" t="s">
        <v>23</v>
      </c>
      <c r="E25" s="62">
        <v>1</v>
      </c>
      <c r="F25" s="63">
        <v>2</v>
      </c>
      <c r="G25" s="59">
        <v>1500</v>
      </c>
      <c r="H25" s="60">
        <f t="shared" si="1"/>
        <v>3000</v>
      </c>
      <c r="I25" s="78"/>
      <c r="J25" s="71"/>
      <c r="K25" s="67"/>
      <c r="GX25" s="12"/>
      <c r="GY25" s="12"/>
      <c r="GZ25" s="12"/>
      <c r="HA25" s="12"/>
      <c r="HB25" s="12"/>
    </row>
    <row r="26" s="4" customFormat="1" ht="16" customHeight="1" spans="1:206">
      <c r="A26" s="24">
        <v>3</v>
      </c>
      <c r="B26" s="25" t="s">
        <v>67</v>
      </c>
      <c r="C26" s="26"/>
      <c r="D26" s="39"/>
      <c r="E26" s="39"/>
      <c r="F26" s="64"/>
      <c r="G26" s="54" t="s">
        <v>20</v>
      </c>
      <c r="H26" s="55">
        <f>SUM(H27:H64)</f>
        <v>101100</v>
      </c>
      <c r="I26" s="83"/>
      <c r="J26" s="84"/>
      <c r="K26" s="8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</row>
    <row r="27" ht="14" spans="1:210">
      <c r="A27" s="40" t="s">
        <v>68</v>
      </c>
      <c r="B27" s="41" t="s">
        <v>69</v>
      </c>
      <c r="C27" s="42" t="s">
        <v>70</v>
      </c>
      <c r="D27" s="31" t="s">
        <v>23</v>
      </c>
      <c r="E27" s="40">
        <v>18</v>
      </c>
      <c r="F27" s="40">
        <v>1</v>
      </c>
      <c r="G27" s="56">
        <v>400</v>
      </c>
      <c r="H27" s="61">
        <f t="shared" ref="H27:H64" si="3">E27*F27*G27</f>
        <v>7200</v>
      </c>
      <c r="I27" s="67"/>
      <c r="J27" s="71"/>
      <c r="K27" s="67"/>
      <c r="HB27" s="12"/>
    </row>
    <row r="28" ht="14" spans="1:210">
      <c r="A28" s="40"/>
      <c r="B28" s="41" t="s">
        <v>71</v>
      </c>
      <c r="C28" s="42" t="s">
        <v>72</v>
      </c>
      <c r="D28" s="31" t="s">
        <v>23</v>
      </c>
      <c r="E28" s="40">
        <v>3</v>
      </c>
      <c r="F28" s="40">
        <v>1</v>
      </c>
      <c r="G28" s="56">
        <v>300</v>
      </c>
      <c r="H28" s="61">
        <f t="shared" si="3"/>
        <v>900</v>
      </c>
      <c r="I28" s="67"/>
      <c r="J28" s="71"/>
      <c r="K28" s="67"/>
      <c r="HB28" s="12"/>
    </row>
    <row r="29" ht="14" spans="1:210">
      <c r="A29" s="40"/>
      <c r="B29" s="32" t="s">
        <v>73</v>
      </c>
      <c r="C29" s="42" t="s">
        <v>74</v>
      </c>
      <c r="D29" s="31" t="s">
        <v>23</v>
      </c>
      <c r="E29" s="40">
        <v>1</v>
      </c>
      <c r="F29" s="40">
        <v>1</v>
      </c>
      <c r="G29" s="56">
        <v>200</v>
      </c>
      <c r="H29" s="61">
        <f t="shared" si="3"/>
        <v>200</v>
      </c>
      <c r="I29" s="67"/>
      <c r="J29" s="71"/>
      <c r="K29" s="67"/>
      <c r="HB29" s="12"/>
    </row>
    <row r="30" ht="14" spans="1:210">
      <c r="A30" s="40"/>
      <c r="B30" s="41" t="s">
        <v>75</v>
      </c>
      <c r="C30" s="42"/>
      <c r="D30" s="31" t="s">
        <v>23</v>
      </c>
      <c r="E30" s="40">
        <v>28</v>
      </c>
      <c r="F30" s="40">
        <v>1</v>
      </c>
      <c r="G30" s="56">
        <v>120</v>
      </c>
      <c r="H30" s="61">
        <f t="shared" si="3"/>
        <v>3360</v>
      </c>
      <c r="I30" s="67"/>
      <c r="J30" s="71"/>
      <c r="K30" s="67"/>
      <c r="HB30" s="12"/>
    </row>
    <row r="31" ht="14" spans="1:210">
      <c r="A31" s="40"/>
      <c r="B31" s="41" t="s">
        <v>76</v>
      </c>
      <c r="C31" s="42" t="s">
        <v>77</v>
      </c>
      <c r="D31" s="31" t="s">
        <v>23</v>
      </c>
      <c r="E31" s="40">
        <v>12</v>
      </c>
      <c r="F31" s="40">
        <v>1</v>
      </c>
      <c r="G31" s="56">
        <v>220</v>
      </c>
      <c r="H31" s="61">
        <f t="shared" si="3"/>
        <v>2640</v>
      </c>
      <c r="I31" s="67"/>
      <c r="J31" s="71"/>
      <c r="K31" s="67"/>
      <c r="HB31" s="12"/>
    </row>
    <row r="32" ht="14" spans="1:210">
      <c r="A32" s="40"/>
      <c r="B32" s="41" t="s">
        <v>78</v>
      </c>
      <c r="C32" s="42"/>
      <c r="D32" s="31" t="s">
        <v>23</v>
      </c>
      <c r="E32" s="40">
        <v>1</v>
      </c>
      <c r="F32" s="40">
        <v>1</v>
      </c>
      <c r="G32" s="56">
        <v>800</v>
      </c>
      <c r="H32" s="61">
        <f t="shared" si="3"/>
        <v>800</v>
      </c>
      <c r="I32" s="67"/>
      <c r="J32" s="71"/>
      <c r="K32" s="67"/>
      <c r="HB32" s="12"/>
    </row>
    <row r="33" ht="14" spans="1:210">
      <c r="A33" s="40"/>
      <c r="B33" s="41" t="s">
        <v>79</v>
      </c>
      <c r="C33" s="42" t="s">
        <v>80</v>
      </c>
      <c r="D33" s="31" t="s">
        <v>23</v>
      </c>
      <c r="E33" s="40">
        <v>1</v>
      </c>
      <c r="F33" s="40">
        <v>1</v>
      </c>
      <c r="G33" s="56">
        <v>300</v>
      </c>
      <c r="H33" s="61">
        <f t="shared" si="3"/>
        <v>300</v>
      </c>
      <c r="I33" s="67"/>
      <c r="J33" s="71"/>
      <c r="K33" s="67"/>
      <c r="HB33" s="12"/>
    </row>
    <row r="34" ht="27" spans="1:210">
      <c r="A34" s="40"/>
      <c r="B34" s="41" t="s">
        <v>81</v>
      </c>
      <c r="C34" s="42" t="s">
        <v>82</v>
      </c>
      <c r="D34" s="31" t="s">
        <v>23</v>
      </c>
      <c r="E34" s="40">
        <v>1</v>
      </c>
      <c r="F34" s="40">
        <v>1</v>
      </c>
      <c r="G34" s="56">
        <v>300</v>
      </c>
      <c r="H34" s="61">
        <f t="shared" si="3"/>
        <v>300</v>
      </c>
      <c r="I34" s="67"/>
      <c r="J34" s="71"/>
      <c r="K34" s="67"/>
      <c r="HB34" s="12"/>
    </row>
    <row r="35" ht="14" spans="1:210">
      <c r="A35" s="40"/>
      <c r="B35" s="41" t="s">
        <v>83</v>
      </c>
      <c r="C35" s="42" t="s">
        <v>84</v>
      </c>
      <c r="D35" s="31" t="s">
        <v>23</v>
      </c>
      <c r="E35" s="40">
        <v>2</v>
      </c>
      <c r="F35" s="40">
        <v>1</v>
      </c>
      <c r="G35" s="56">
        <v>800</v>
      </c>
      <c r="H35" s="61">
        <f t="shared" si="3"/>
        <v>1600</v>
      </c>
      <c r="I35" s="67"/>
      <c r="J35" s="71"/>
      <c r="K35" s="67"/>
      <c r="HB35" s="12"/>
    </row>
    <row r="36" ht="14" spans="1:210">
      <c r="A36" s="40"/>
      <c r="B36" s="41" t="s">
        <v>85</v>
      </c>
      <c r="C36" s="42" t="s">
        <v>86</v>
      </c>
      <c r="D36" s="31" t="s">
        <v>23</v>
      </c>
      <c r="E36" s="40">
        <v>6</v>
      </c>
      <c r="F36" s="40">
        <v>1</v>
      </c>
      <c r="G36" s="56">
        <v>400</v>
      </c>
      <c r="H36" s="61">
        <f t="shared" si="3"/>
        <v>2400</v>
      </c>
      <c r="I36" s="67"/>
      <c r="J36" s="71"/>
      <c r="K36" s="67"/>
      <c r="HB36" s="12"/>
    </row>
    <row r="37" ht="14" spans="1:210">
      <c r="A37" s="40"/>
      <c r="B37" s="32" t="s">
        <v>87</v>
      </c>
      <c r="C37" s="30" t="s">
        <v>88</v>
      </c>
      <c r="D37" s="31" t="s">
        <v>23</v>
      </c>
      <c r="E37" s="40">
        <v>2</v>
      </c>
      <c r="F37" s="40">
        <v>1</v>
      </c>
      <c r="G37" s="56">
        <v>200</v>
      </c>
      <c r="H37" s="61">
        <f t="shared" si="3"/>
        <v>400</v>
      </c>
      <c r="I37" s="67"/>
      <c r="J37" s="71"/>
      <c r="K37" s="67"/>
      <c r="HB37" s="12"/>
    </row>
    <row r="38" ht="14" spans="1:210">
      <c r="A38" s="40"/>
      <c r="B38" s="41" t="s">
        <v>89</v>
      </c>
      <c r="C38" s="42" t="s">
        <v>90</v>
      </c>
      <c r="D38" s="31" t="s">
        <v>23</v>
      </c>
      <c r="E38" s="40">
        <v>1</v>
      </c>
      <c r="F38" s="40">
        <v>1</v>
      </c>
      <c r="G38" s="56">
        <v>800</v>
      </c>
      <c r="H38" s="61">
        <f t="shared" si="3"/>
        <v>800</v>
      </c>
      <c r="I38" s="67"/>
      <c r="J38" s="71"/>
      <c r="K38" s="67"/>
      <c r="HB38" s="12"/>
    </row>
    <row r="39" ht="16" customHeight="1" spans="1:210">
      <c r="A39" s="40"/>
      <c r="B39" s="41" t="s">
        <v>91</v>
      </c>
      <c r="C39" s="42" t="s">
        <v>74</v>
      </c>
      <c r="D39" s="31" t="s">
        <v>23</v>
      </c>
      <c r="E39" s="40">
        <v>1</v>
      </c>
      <c r="F39" s="40">
        <v>1</v>
      </c>
      <c r="G39" s="56">
        <v>200</v>
      </c>
      <c r="H39" s="61">
        <f t="shared" si="3"/>
        <v>200</v>
      </c>
      <c r="I39" s="67"/>
      <c r="J39" s="71"/>
      <c r="K39" s="67"/>
      <c r="HB39" s="12"/>
    </row>
    <row r="40" ht="16" customHeight="1" spans="1:210">
      <c r="A40" s="40"/>
      <c r="B40" s="32" t="s">
        <v>92</v>
      </c>
      <c r="C40" s="38" t="s">
        <v>93</v>
      </c>
      <c r="D40" s="31" t="s">
        <v>23</v>
      </c>
      <c r="E40" s="40">
        <v>10</v>
      </c>
      <c r="F40" s="40">
        <v>2</v>
      </c>
      <c r="G40" s="56">
        <v>280</v>
      </c>
      <c r="H40" s="61">
        <f t="shared" si="3"/>
        <v>5600</v>
      </c>
      <c r="I40" s="87"/>
      <c r="J40" s="71"/>
      <c r="K40" s="67"/>
      <c r="GX40" s="12"/>
      <c r="GY40" s="12"/>
      <c r="GZ40" s="12"/>
      <c r="HA40" s="12"/>
      <c r="HB40" s="12"/>
    </row>
    <row r="41" ht="16" customHeight="1" spans="1:210">
      <c r="A41" s="40"/>
      <c r="B41" s="32" t="s">
        <v>94</v>
      </c>
      <c r="C41" s="38" t="s">
        <v>95</v>
      </c>
      <c r="D41" s="31" t="s">
        <v>23</v>
      </c>
      <c r="E41" s="40">
        <v>6</v>
      </c>
      <c r="F41" s="40">
        <v>1</v>
      </c>
      <c r="G41" s="56">
        <v>300</v>
      </c>
      <c r="H41" s="61">
        <f t="shared" si="3"/>
        <v>1800</v>
      </c>
      <c r="I41" s="87"/>
      <c r="J41" s="71"/>
      <c r="K41" s="67"/>
      <c r="GX41" s="12"/>
      <c r="GY41" s="12"/>
      <c r="GZ41" s="12"/>
      <c r="HA41" s="12"/>
      <c r="HB41" s="12"/>
    </row>
    <row r="42" ht="16" customHeight="1" spans="1:210">
      <c r="A42" s="40"/>
      <c r="B42" s="43" t="s">
        <v>96</v>
      </c>
      <c r="C42" s="44" t="s">
        <v>97</v>
      </c>
      <c r="D42" s="31" t="s">
        <v>23</v>
      </c>
      <c r="E42" s="40">
        <v>10</v>
      </c>
      <c r="F42" s="40">
        <v>1</v>
      </c>
      <c r="G42" s="56">
        <v>150</v>
      </c>
      <c r="H42" s="61">
        <f t="shared" si="3"/>
        <v>1500</v>
      </c>
      <c r="I42" s="87"/>
      <c r="J42" s="71"/>
      <c r="K42" s="67"/>
      <c r="GX42" s="12"/>
      <c r="GY42" s="12"/>
      <c r="GZ42" s="12"/>
      <c r="HA42" s="12"/>
      <c r="HB42" s="12"/>
    </row>
    <row r="43" ht="16" customHeight="1" spans="1:210">
      <c r="A43" s="40"/>
      <c r="B43" s="32" t="s">
        <v>54</v>
      </c>
      <c r="C43" s="30" t="s">
        <v>98</v>
      </c>
      <c r="D43" s="31" t="s">
        <v>23</v>
      </c>
      <c r="E43" s="40">
        <v>4</v>
      </c>
      <c r="F43" s="40">
        <v>1</v>
      </c>
      <c r="G43" s="56">
        <v>1000</v>
      </c>
      <c r="H43" s="61">
        <f t="shared" si="3"/>
        <v>4000</v>
      </c>
      <c r="I43" s="87"/>
      <c r="J43" s="71"/>
      <c r="K43" s="67"/>
      <c r="GX43" s="12"/>
      <c r="GY43" s="12"/>
      <c r="GZ43" s="12"/>
      <c r="HA43" s="12"/>
      <c r="HB43" s="12"/>
    </row>
    <row r="44" ht="27" spans="1:210">
      <c r="A44" s="40" t="s">
        <v>99</v>
      </c>
      <c r="B44" s="41" t="s">
        <v>69</v>
      </c>
      <c r="C44" s="42" t="s">
        <v>100</v>
      </c>
      <c r="D44" s="31" t="s">
        <v>23</v>
      </c>
      <c r="E44" s="40">
        <v>76.5</v>
      </c>
      <c r="F44" s="40">
        <v>1</v>
      </c>
      <c r="G44" s="56">
        <v>400</v>
      </c>
      <c r="H44" s="61">
        <f t="shared" si="3"/>
        <v>30600</v>
      </c>
      <c r="I44" s="67"/>
      <c r="J44" s="71"/>
      <c r="K44" s="67"/>
      <c r="HB44" s="12"/>
    </row>
    <row r="45" ht="14" spans="1:210">
      <c r="A45" s="40"/>
      <c r="B45" s="41" t="s">
        <v>71</v>
      </c>
      <c r="C45" s="42" t="s">
        <v>72</v>
      </c>
      <c r="D45" s="31" t="s">
        <v>23</v>
      </c>
      <c r="E45" s="40">
        <v>2</v>
      </c>
      <c r="F45" s="40">
        <v>1</v>
      </c>
      <c r="G45" s="56">
        <v>400</v>
      </c>
      <c r="H45" s="61">
        <f t="shared" si="3"/>
        <v>800</v>
      </c>
      <c r="I45" s="67"/>
      <c r="J45" s="71"/>
      <c r="K45" s="67"/>
      <c r="HB45" s="12"/>
    </row>
    <row r="46" ht="14" spans="1:210">
      <c r="A46" s="40"/>
      <c r="B46" s="41" t="s">
        <v>101</v>
      </c>
      <c r="C46" s="42"/>
      <c r="D46" s="31" t="s">
        <v>23</v>
      </c>
      <c r="E46" s="40">
        <v>1</v>
      </c>
      <c r="F46" s="40">
        <v>1</v>
      </c>
      <c r="G46" s="56">
        <v>700</v>
      </c>
      <c r="H46" s="61">
        <f t="shared" si="3"/>
        <v>700</v>
      </c>
      <c r="I46" s="67"/>
      <c r="J46" s="71"/>
      <c r="K46" s="67"/>
      <c r="HB46" s="12"/>
    </row>
    <row r="47" ht="14" spans="1:210">
      <c r="A47" s="40"/>
      <c r="B47" s="41" t="s">
        <v>102</v>
      </c>
      <c r="C47" s="42"/>
      <c r="D47" s="31" t="s">
        <v>23</v>
      </c>
      <c r="E47" s="40">
        <v>4</v>
      </c>
      <c r="F47" s="40">
        <v>1</v>
      </c>
      <c r="G47" s="56">
        <v>700</v>
      </c>
      <c r="H47" s="61">
        <f t="shared" si="3"/>
        <v>2800</v>
      </c>
      <c r="I47" s="67"/>
      <c r="J47" s="71"/>
      <c r="K47" s="67"/>
      <c r="HB47" s="12"/>
    </row>
    <row r="48" ht="14" spans="1:210">
      <c r="A48" s="40"/>
      <c r="B48" s="32" t="s">
        <v>73</v>
      </c>
      <c r="C48" s="30" t="s">
        <v>103</v>
      </c>
      <c r="D48" s="31" t="s">
        <v>23</v>
      </c>
      <c r="E48" s="40">
        <v>1</v>
      </c>
      <c r="F48" s="40">
        <v>1</v>
      </c>
      <c r="G48" s="56">
        <v>200</v>
      </c>
      <c r="H48" s="61">
        <f t="shared" si="3"/>
        <v>200</v>
      </c>
      <c r="I48" s="67"/>
      <c r="J48" s="71"/>
      <c r="K48" s="67"/>
      <c r="HB48" s="12"/>
    </row>
    <row r="49" ht="14" spans="1:210">
      <c r="A49" s="40"/>
      <c r="B49" s="41" t="s">
        <v>75</v>
      </c>
      <c r="C49" s="42"/>
      <c r="D49" s="31" t="s">
        <v>23</v>
      </c>
      <c r="E49" s="40">
        <v>28</v>
      </c>
      <c r="F49" s="40">
        <v>1</v>
      </c>
      <c r="G49" s="56">
        <v>120</v>
      </c>
      <c r="H49" s="61">
        <f t="shared" si="3"/>
        <v>3360</v>
      </c>
      <c r="I49" s="67"/>
      <c r="J49" s="71"/>
      <c r="K49" s="67"/>
      <c r="HB49" s="12"/>
    </row>
    <row r="50" ht="14" spans="1:210">
      <c r="A50" s="40"/>
      <c r="B50" s="41" t="s">
        <v>76</v>
      </c>
      <c r="C50" s="42" t="s">
        <v>77</v>
      </c>
      <c r="D50" s="31" t="s">
        <v>23</v>
      </c>
      <c r="E50" s="40">
        <v>22</v>
      </c>
      <c r="F50" s="40">
        <v>1</v>
      </c>
      <c r="G50" s="56">
        <v>220</v>
      </c>
      <c r="H50" s="61">
        <f t="shared" si="3"/>
        <v>4840</v>
      </c>
      <c r="I50" s="67"/>
      <c r="J50" s="71"/>
      <c r="K50" s="67"/>
      <c r="HB50" s="12"/>
    </row>
    <row r="51" ht="14" spans="1:210">
      <c r="A51" s="40"/>
      <c r="B51" s="41" t="s">
        <v>104</v>
      </c>
      <c r="C51" s="42" t="s">
        <v>105</v>
      </c>
      <c r="D51" s="31" t="s">
        <v>23</v>
      </c>
      <c r="E51" s="40">
        <v>2</v>
      </c>
      <c r="F51" s="40">
        <v>1</v>
      </c>
      <c r="G51" s="56">
        <v>300</v>
      </c>
      <c r="H51" s="61">
        <f t="shared" si="3"/>
        <v>600</v>
      </c>
      <c r="I51" s="67"/>
      <c r="J51" s="71"/>
      <c r="K51" s="67"/>
      <c r="HB51" s="12"/>
    </row>
    <row r="52" ht="14" spans="1:210">
      <c r="A52" s="40"/>
      <c r="B52" s="41" t="s">
        <v>106</v>
      </c>
      <c r="C52" s="42" t="s">
        <v>107</v>
      </c>
      <c r="D52" s="31" t="s">
        <v>23</v>
      </c>
      <c r="E52" s="40">
        <v>1</v>
      </c>
      <c r="F52" s="40">
        <v>1</v>
      </c>
      <c r="G52" s="56">
        <v>1000</v>
      </c>
      <c r="H52" s="61">
        <f t="shared" si="3"/>
        <v>1000</v>
      </c>
      <c r="I52" s="67"/>
      <c r="J52" s="71"/>
      <c r="K52" s="67"/>
      <c r="HB52" s="12"/>
    </row>
    <row r="53" ht="14" spans="1:210">
      <c r="A53" s="40"/>
      <c r="B53" s="41" t="s">
        <v>79</v>
      </c>
      <c r="C53" s="42" t="s">
        <v>80</v>
      </c>
      <c r="D53" s="31" t="s">
        <v>23</v>
      </c>
      <c r="E53" s="40">
        <v>1</v>
      </c>
      <c r="F53" s="40">
        <v>1</v>
      </c>
      <c r="G53" s="56">
        <v>300</v>
      </c>
      <c r="H53" s="61">
        <f t="shared" si="3"/>
        <v>300</v>
      </c>
      <c r="I53" s="67"/>
      <c r="J53" s="71"/>
      <c r="K53" s="67"/>
      <c r="HB53" s="12"/>
    </row>
    <row r="54" ht="27" spans="1:210">
      <c r="A54" s="40"/>
      <c r="B54" s="41" t="s">
        <v>81</v>
      </c>
      <c r="C54" s="42" t="s">
        <v>82</v>
      </c>
      <c r="D54" s="31" t="s">
        <v>23</v>
      </c>
      <c r="E54" s="40">
        <v>1</v>
      </c>
      <c r="F54" s="40">
        <v>1</v>
      </c>
      <c r="G54" s="56">
        <v>300</v>
      </c>
      <c r="H54" s="61">
        <f t="shared" si="3"/>
        <v>300</v>
      </c>
      <c r="I54" s="67"/>
      <c r="J54" s="71"/>
      <c r="K54" s="67"/>
      <c r="HB54" s="12"/>
    </row>
    <row r="55" ht="14" spans="1:210">
      <c r="A55" s="40"/>
      <c r="B55" s="41" t="s">
        <v>108</v>
      </c>
      <c r="C55" s="42" t="s">
        <v>109</v>
      </c>
      <c r="D55" s="31" t="s">
        <v>23</v>
      </c>
      <c r="E55" s="40">
        <v>60</v>
      </c>
      <c r="F55" s="40">
        <v>1</v>
      </c>
      <c r="G55" s="56">
        <v>40</v>
      </c>
      <c r="H55" s="61">
        <f t="shared" si="3"/>
        <v>2400</v>
      </c>
      <c r="I55" s="67"/>
      <c r="J55" s="71"/>
      <c r="K55" s="67"/>
      <c r="HB55" s="12"/>
    </row>
    <row r="56" ht="14" spans="1:210">
      <c r="A56" s="40"/>
      <c r="B56" s="41" t="s">
        <v>85</v>
      </c>
      <c r="C56" s="42" t="s">
        <v>86</v>
      </c>
      <c r="D56" s="31" t="s">
        <v>23</v>
      </c>
      <c r="E56" s="40">
        <v>6</v>
      </c>
      <c r="F56" s="40">
        <v>1</v>
      </c>
      <c r="G56" s="56">
        <v>400</v>
      </c>
      <c r="H56" s="61">
        <f t="shared" si="3"/>
        <v>2400</v>
      </c>
      <c r="I56" s="67"/>
      <c r="J56" s="71"/>
      <c r="K56" s="67"/>
      <c r="HB56" s="12"/>
    </row>
    <row r="57" ht="27" spans="1:210">
      <c r="A57" s="40"/>
      <c r="B57" s="41" t="s">
        <v>87</v>
      </c>
      <c r="C57" s="42" t="s">
        <v>88</v>
      </c>
      <c r="D57" s="31" t="s">
        <v>23</v>
      </c>
      <c r="E57" s="40">
        <v>4</v>
      </c>
      <c r="F57" s="40">
        <v>1</v>
      </c>
      <c r="G57" s="56">
        <v>200</v>
      </c>
      <c r="H57" s="61">
        <f t="shared" si="3"/>
        <v>800</v>
      </c>
      <c r="I57" s="67"/>
      <c r="J57" s="71"/>
      <c r="K57" s="67"/>
      <c r="HB57" s="12"/>
    </row>
    <row r="58" ht="14" spans="1:210">
      <c r="A58" s="40"/>
      <c r="B58" s="41" t="s">
        <v>89</v>
      </c>
      <c r="C58" s="42" t="s">
        <v>90</v>
      </c>
      <c r="D58" s="31" t="s">
        <v>23</v>
      </c>
      <c r="E58" s="40">
        <v>1</v>
      </c>
      <c r="F58" s="40">
        <v>1</v>
      </c>
      <c r="G58" s="56">
        <v>800</v>
      </c>
      <c r="H58" s="61">
        <f t="shared" si="3"/>
        <v>800</v>
      </c>
      <c r="I58" s="67"/>
      <c r="J58" s="71"/>
      <c r="K58" s="67"/>
      <c r="HB58" s="12"/>
    </row>
    <row r="59" ht="14" spans="1:210">
      <c r="A59" s="40"/>
      <c r="B59" s="41" t="s">
        <v>110</v>
      </c>
      <c r="C59" s="42" t="s">
        <v>111</v>
      </c>
      <c r="D59" s="31" t="s">
        <v>23</v>
      </c>
      <c r="E59" s="40">
        <v>2</v>
      </c>
      <c r="F59" s="40">
        <v>1</v>
      </c>
      <c r="G59" s="56">
        <v>500</v>
      </c>
      <c r="H59" s="61">
        <f t="shared" si="3"/>
        <v>1000</v>
      </c>
      <c r="I59" s="67"/>
      <c r="J59" s="71"/>
      <c r="K59" s="67"/>
      <c r="HB59" s="12"/>
    </row>
    <row r="60" ht="14" spans="1:210">
      <c r="A60" s="40"/>
      <c r="B60" s="41" t="s">
        <v>91</v>
      </c>
      <c r="C60" s="42" t="s">
        <v>74</v>
      </c>
      <c r="D60" s="31" t="s">
        <v>23</v>
      </c>
      <c r="E60" s="40">
        <v>1</v>
      </c>
      <c r="F60" s="40">
        <v>1</v>
      </c>
      <c r="G60" s="56">
        <v>200</v>
      </c>
      <c r="H60" s="61">
        <f t="shared" si="3"/>
        <v>200</v>
      </c>
      <c r="I60" s="67"/>
      <c r="J60" s="71"/>
      <c r="K60" s="67"/>
      <c r="HB60" s="12"/>
    </row>
    <row r="61" ht="16" customHeight="1" spans="1:210">
      <c r="A61" s="40"/>
      <c r="B61" s="32" t="s">
        <v>92</v>
      </c>
      <c r="C61" s="38" t="s">
        <v>112</v>
      </c>
      <c r="D61" s="31" t="s">
        <v>23</v>
      </c>
      <c r="E61" s="40">
        <v>10</v>
      </c>
      <c r="F61" s="40">
        <v>2</v>
      </c>
      <c r="G61" s="56">
        <v>280</v>
      </c>
      <c r="H61" s="61">
        <f t="shared" si="3"/>
        <v>5600</v>
      </c>
      <c r="I61" s="87"/>
      <c r="J61" s="71"/>
      <c r="K61" s="67"/>
      <c r="GX61" s="12"/>
      <c r="GY61" s="12"/>
      <c r="GZ61" s="12"/>
      <c r="HA61" s="12"/>
      <c r="HB61" s="12"/>
    </row>
    <row r="62" ht="16" customHeight="1" spans="1:210">
      <c r="A62" s="40"/>
      <c r="B62" s="32" t="s">
        <v>94</v>
      </c>
      <c r="C62" s="38" t="s">
        <v>95</v>
      </c>
      <c r="D62" s="31" t="s">
        <v>23</v>
      </c>
      <c r="E62" s="40">
        <v>6</v>
      </c>
      <c r="F62" s="40">
        <v>1</v>
      </c>
      <c r="G62" s="56">
        <v>300</v>
      </c>
      <c r="H62" s="61">
        <f t="shared" si="3"/>
        <v>1800</v>
      </c>
      <c r="I62" s="87"/>
      <c r="J62" s="71"/>
      <c r="K62" s="67"/>
      <c r="GX62" s="12"/>
      <c r="GY62" s="12"/>
      <c r="GZ62" s="12"/>
      <c r="HA62" s="12"/>
      <c r="HB62" s="12"/>
    </row>
    <row r="63" ht="16" customHeight="1" spans="1:210">
      <c r="A63" s="40"/>
      <c r="B63" s="43" t="s">
        <v>96</v>
      </c>
      <c r="C63" s="44" t="s">
        <v>97</v>
      </c>
      <c r="D63" s="31" t="s">
        <v>32</v>
      </c>
      <c r="E63" s="40">
        <v>10</v>
      </c>
      <c r="F63" s="40">
        <v>2</v>
      </c>
      <c r="G63" s="56">
        <v>200</v>
      </c>
      <c r="H63" s="61">
        <f t="shared" si="3"/>
        <v>4000</v>
      </c>
      <c r="I63" s="87"/>
      <c r="J63" s="71"/>
      <c r="K63" s="67"/>
      <c r="GX63" s="12"/>
      <c r="GY63" s="12"/>
      <c r="GZ63" s="12"/>
      <c r="HA63" s="12"/>
      <c r="HB63" s="12"/>
    </row>
    <row r="64" ht="16" customHeight="1" spans="1:210">
      <c r="A64" s="40"/>
      <c r="B64" s="32" t="s">
        <v>54</v>
      </c>
      <c r="C64" s="30" t="s">
        <v>55</v>
      </c>
      <c r="D64" s="31" t="s">
        <v>32</v>
      </c>
      <c r="E64" s="40">
        <v>1</v>
      </c>
      <c r="F64" s="40">
        <v>2</v>
      </c>
      <c r="G64" s="56">
        <v>1300</v>
      </c>
      <c r="H64" s="61">
        <f t="shared" si="3"/>
        <v>2600</v>
      </c>
      <c r="I64" s="87"/>
      <c r="J64" s="71"/>
      <c r="K64" s="67"/>
      <c r="GX64" s="12"/>
      <c r="GY64" s="12"/>
      <c r="GZ64" s="12"/>
      <c r="HA64" s="12"/>
      <c r="HB64" s="12"/>
    </row>
    <row r="65" s="4" customFormat="1" ht="14" spans="1:206">
      <c r="A65" s="24">
        <v>4</v>
      </c>
      <c r="B65" s="25" t="s">
        <v>113</v>
      </c>
      <c r="C65" s="88"/>
      <c r="D65" s="24" t="s">
        <v>114</v>
      </c>
      <c r="E65" s="39"/>
      <c r="F65" s="64"/>
      <c r="G65" s="54" t="s">
        <v>20</v>
      </c>
      <c r="H65" s="55">
        <f>SUM(H66:H83)</f>
        <v>252320</v>
      </c>
      <c r="I65" s="83"/>
      <c r="J65" s="84"/>
      <c r="K65" s="85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</row>
    <row r="66" ht="40" customHeight="1" spans="1:210">
      <c r="A66" s="89" t="s">
        <v>115</v>
      </c>
      <c r="B66" s="32" t="s">
        <v>116</v>
      </c>
      <c r="C66" s="32" t="s">
        <v>117</v>
      </c>
      <c r="D66" s="31" t="s">
        <v>118</v>
      </c>
      <c r="E66" s="40">
        <v>2</v>
      </c>
      <c r="F66" s="31">
        <v>4</v>
      </c>
      <c r="G66" s="56">
        <v>1700</v>
      </c>
      <c r="H66" s="57">
        <f>E66*F66*G66</f>
        <v>13600</v>
      </c>
      <c r="I66" s="73"/>
      <c r="J66" s="71">
        <f>7150+42350</f>
        <v>49500</v>
      </c>
      <c r="K66" s="67" t="s">
        <v>119</v>
      </c>
      <c r="GY66" s="12"/>
      <c r="GZ66" s="12"/>
      <c r="HA66" s="12"/>
      <c r="HB66" s="12"/>
    </row>
    <row r="67" ht="16" customHeight="1" spans="1:210">
      <c r="A67" s="89"/>
      <c r="B67" s="32" t="s">
        <v>120</v>
      </c>
      <c r="C67" s="32" t="s">
        <v>117</v>
      </c>
      <c r="D67" s="31" t="s">
        <v>118</v>
      </c>
      <c r="E67" s="40">
        <v>2</v>
      </c>
      <c r="F67" s="31">
        <v>4</v>
      </c>
      <c r="G67" s="56">
        <v>1700</v>
      </c>
      <c r="H67" s="57">
        <f t="shared" ref="H67:H72" si="4">E67*F67*G67</f>
        <v>13600</v>
      </c>
      <c r="I67" s="73"/>
      <c r="J67" s="71">
        <v>13824</v>
      </c>
      <c r="K67" s="67" t="s">
        <v>121</v>
      </c>
      <c r="GY67" s="12"/>
      <c r="GZ67" s="12"/>
      <c r="HA67" s="12"/>
      <c r="HB67" s="12"/>
    </row>
    <row r="68" ht="16" customHeight="1" spans="1:210">
      <c r="A68" s="89"/>
      <c r="B68" s="32" t="s">
        <v>122</v>
      </c>
      <c r="C68" s="32" t="s">
        <v>117</v>
      </c>
      <c r="D68" s="31" t="s">
        <v>118</v>
      </c>
      <c r="E68" s="40">
        <v>2</v>
      </c>
      <c r="F68" s="31">
        <v>4</v>
      </c>
      <c r="G68" s="56">
        <v>1700</v>
      </c>
      <c r="H68" s="57">
        <f t="shared" si="4"/>
        <v>13600</v>
      </c>
      <c r="I68" s="73"/>
      <c r="J68" s="71"/>
      <c r="K68" s="67"/>
      <c r="GY68" s="12"/>
      <c r="GZ68" s="12"/>
      <c r="HA68" s="12"/>
      <c r="HB68" s="12"/>
    </row>
    <row r="69" ht="16" customHeight="1" spans="1:210">
      <c r="A69" s="89"/>
      <c r="B69" s="32" t="s">
        <v>123</v>
      </c>
      <c r="C69" s="32" t="s">
        <v>124</v>
      </c>
      <c r="D69" s="31" t="s">
        <v>23</v>
      </c>
      <c r="E69" s="40">
        <v>6</v>
      </c>
      <c r="F69" s="31">
        <v>3</v>
      </c>
      <c r="G69" s="56">
        <v>500</v>
      </c>
      <c r="H69" s="57">
        <f t="shared" si="4"/>
        <v>9000</v>
      </c>
      <c r="I69" s="73"/>
      <c r="J69" s="71"/>
      <c r="K69" s="67"/>
      <c r="GY69" s="12"/>
      <c r="GZ69" s="12"/>
      <c r="HA69" s="12"/>
      <c r="HB69" s="12"/>
    </row>
    <row r="70" ht="16" customHeight="1" spans="1:210">
      <c r="A70" s="89"/>
      <c r="B70" s="32" t="s">
        <v>125</v>
      </c>
      <c r="C70" s="32" t="s">
        <v>126</v>
      </c>
      <c r="D70" s="31" t="s">
        <v>23</v>
      </c>
      <c r="E70" s="40">
        <v>6</v>
      </c>
      <c r="F70" s="31">
        <v>3</v>
      </c>
      <c r="G70" s="56">
        <v>100</v>
      </c>
      <c r="H70" s="57">
        <f t="shared" si="4"/>
        <v>1800</v>
      </c>
      <c r="I70" s="73"/>
      <c r="J70" s="117"/>
      <c r="K70" s="118"/>
      <c r="GY70" s="12"/>
      <c r="GZ70" s="12"/>
      <c r="HA70" s="12"/>
      <c r="HB70" s="12"/>
    </row>
    <row r="71" ht="16" customHeight="1" spans="1:210">
      <c r="A71" s="89"/>
      <c r="B71" s="32" t="s">
        <v>127</v>
      </c>
      <c r="C71" s="32" t="s">
        <v>128</v>
      </c>
      <c r="D71" s="31" t="s">
        <v>23</v>
      </c>
      <c r="E71" s="40">
        <v>4</v>
      </c>
      <c r="F71" s="31">
        <v>3</v>
      </c>
      <c r="G71" s="56">
        <v>300</v>
      </c>
      <c r="H71" s="57">
        <f t="shared" si="4"/>
        <v>3600</v>
      </c>
      <c r="I71" s="73"/>
      <c r="J71" s="117"/>
      <c r="K71" s="118"/>
      <c r="GY71" s="12"/>
      <c r="GZ71" s="12"/>
      <c r="HA71" s="12"/>
      <c r="HB71" s="12"/>
    </row>
    <row r="72" ht="16" customHeight="1" spans="1:210">
      <c r="A72" s="89"/>
      <c r="B72" s="32" t="s">
        <v>129</v>
      </c>
      <c r="C72" s="32" t="s">
        <v>130</v>
      </c>
      <c r="D72" s="31" t="s">
        <v>23</v>
      </c>
      <c r="E72" s="40">
        <v>6</v>
      </c>
      <c r="F72" s="31">
        <v>4</v>
      </c>
      <c r="G72" s="56">
        <v>80</v>
      </c>
      <c r="H72" s="57">
        <f t="shared" si="4"/>
        <v>1920</v>
      </c>
      <c r="I72" s="73"/>
      <c r="J72" s="117"/>
      <c r="K72" s="118"/>
      <c r="GY72" s="12"/>
      <c r="GZ72" s="12"/>
      <c r="HA72" s="12"/>
      <c r="HB72" s="12"/>
    </row>
    <row r="73" ht="16" customHeight="1" spans="1:210">
      <c r="A73" s="89" t="s">
        <v>131</v>
      </c>
      <c r="B73" s="32" t="s">
        <v>116</v>
      </c>
      <c r="C73" s="30" t="s">
        <v>132</v>
      </c>
      <c r="D73" s="31" t="s">
        <v>118</v>
      </c>
      <c r="E73" s="40">
        <v>2</v>
      </c>
      <c r="F73" s="31">
        <v>16</v>
      </c>
      <c r="G73" s="56">
        <v>1700</v>
      </c>
      <c r="H73" s="57">
        <f t="shared" ref="H73:H83" si="5">E73*F73*G73</f>
        <v>54400</v>
      </c>
      <c r="I73" s="73"/>
      <c r="J73" s="117"/>
      <c r="K73" s="118"/>
      <c r="GY73" s="12"/>
      <c r="GZ73" s="12"/>
      <c r="HA73" s="12"/>
      <c r="HB73" s="12"/>
    </row>
    <row r="74" ht="16" customHeight="1" spans="1:210">
      <c r="A74" s="89"/>
      <c r="B74" s="32" t="s">
        <v>120</v>
      </c>
      <c r="C74" s="30" t="s">
        <v>132</v>
      </c>
      <c r="D74" s="31" t="s">
        <v>118</v>
      </c>
      <c r="E74" s="40">
        <v>2</v>
      </c>
      <c r="F74" s="31">
        <v>16</v>
      </c>
      <c r="G74" s="56">
        <v>1700</v>
      </c>
      <c r="H74" s="57">
        <f t="shared" si="5"/>
        <v>54400</v>
      </c>
      <c r="I74" s="73"/>
      <c r="J74" s="117"/>
      <c r="K74" s="118"/>
      <c r="GY74" s="12"/>
      <c r="GZ74" s="12"/>
      <c r="HA74" s="12"/>
      <c r="HB74" s="12"/>
    </row>
    <row r="75" ht="16" customHeight="1" spans="1:210">
      <c r="A75" s="89"/>
      <c r="B75" s="32" t="s">
        <v>122</v>
      </c>
      <c r="C75" s="30" t="s">
        <v>133</v>
      </c>
      <c r="D75" s="31" t="s">
        <v>118</v>
      </c>
      <c r="E75" s="40">
        <v>1</v>
      </c>
      <c r="F75" s="31">
        <v>16</v>
      </c>
      <c r="G75" s="56">
        <v>1700</v>
      </c>
      <c r="H75" s="57">
        <f t="shared" si="5"/>
        <v>27200</v>
      </c>
      <c r="I75" s="73"/>
      <c r="J75" s="117"/>
      <c r="K75" s="118"/>
      <c r="GY75" s="12"/>
      <c r="GZ75" s="12"/>
      <c r="HA75" s="12"/>
      <c r="HB75" s="12"/>
    </row>
    <row r="76" ht="29" customHeight="1" spans="1:210">
      <c r="A76" s="89"/>
      <c r="B76" s="32" t="s">
        <v>134</v>
      </c>
      <c r="C76" s="30" t="s">
        <v>135</v>
      </c>
      <c r="D76" s="31" t="s">
        <v>23</v>
      </c>
      <c r="E76" s="40">
        <v>1</v>
      </c>
      <c r="F76" s="31">
        <v>4</v>
      </c>
      <c r="G76" s="56">
        <v>600</v>
      </c>
      <c r="H76" s="57">
        <f t="shared" si="5"/>
        <v>2400</v>
      </c>
      <c r="I76" s="73"/>
      <c r="J76" s="117"/>
      <c r="K76" s="118"/>
      <c r="GY76" s="12"/>
      <c r="GZ76" s="12"/>
      <c r="HA76" s="12"/>
      <c r="HB76" s="12"/>
    </row>
    <row r="77" s="2" customFormat="1" ht="16" customHeight="1" spans="1:206">
      <c r="A77" s="89"/>
      <c r="B77" s="37" t="s">
        <v>136</v>
      </c>
      <c r="C77" s="38"/>
      <c r="D77" s="63" t="s">
        <v>23</v>
      </c>
      <c r="E77" s="62">
        <v>1</v>
      </c>
      <c r="F77" s="63">
        <v>1</v>
      </c>
      <c r="G77" s="59">
        <v>3000</v>
      </c>
      <c r="H77" s="106">
        <f t="shared" si="5"/>
        <v>3000</v>
      </c>
      <c r="I77" s="119"/>
      <c r="J77" s="117"/>
      <c r="K77" s="118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</row>
    <row r="78" s="2" customFormat="1" ht="16" customHeight="1" spans="1:206">
      <c r="A78" s="89"/>
      <c r="B78" s="37" t="s">
        <v>137</v>
      </c>
      <c r="C78" s="38" t="s">
        <v>138</v>
      </c>
      <c r="D78" s="63" t="s">
        <v>23</v>
      </c>
      <c r="E78" s="62">
        <v>1</v>
      </c>
      <c r="F78" s="63">
        <v>4</v>
      </c>
      <c r="G78" s="59">
        <v>1500</v>
      </c>
      <c r="H78" s="106">
        <f t="shared" si="5"/>
        <v>6000</v>
      </c>
      <c r="I78" s="119"/>
      <c r="J78" s="117"/>
      <c r="K78" s="120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</row>
    <row r="79" s="2" customFormat="1" ht="48" customHeight="1" spans="1:206">
      <c r="A79" s="89"/>
      <c r="B79" s="37" t="s">
        <v>139</v>
      </c>
      <c r="C79" s="38" t="s">
        <v>140</v>
      </c>
      <c r="D79" s="63" t="s">
        <v>23</v>
      </c>
      <c r="E79" s="62">
        <v>1</v>
      </c>
      <c r="F79" s="63">
        <v>1</v>
      </c>
      <c r="G79" s="59">
        <v>5000</v>
      </c>
      <c r="H79" s="106">
        <f t="shared" si="5"/>
        <v>5000</v>
      </c>
      <c r="I79" s="119"/>
      <c r="J79" s="121"/>
      <c r="K79" s="122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</row>
    <row r="80" ht="16" customHeight="1" spans="1:210">
      <c r="A80" s="89"/>
      <c r="B80" s="32" t="s">
        <v>123</v>
      </c>
      <c r="C80" s="32" t="s">
        <v>141</v>
      </c>
      <c r="D80" s="31" t="s">
        <v>23</v>
      </c>
      <c r="E80" s="40">
        <v>5</v>
      </c>
      <c r="F80" s="31">
        <v>8</v>
      </c>
      <c r="G80" s="56">
        <v>500</v>
      </c>
      <c r="H80" s="57">
        <f t="shared" si="5"/>
        <v>20000</v>
      </c>
      <c r="I80" s="73"/>
      <c r="J80" s="121"/>
      <c r="K80" s="120"/>
      <c r="GY80" s="12"/>
      <c r="GZ80" s="12"/>
      <c r="HA80" s="12"/>
      <c r="HB80" s="12"/>
    </row>
    <row r="81" ht="16" customHeight="1" spans="1:210">
      <c r="A81" s="89"/>
      <c r="B81" s="32" t="s">
        <v>125</v>
      </c>
      <c r="C81" s="32" t="s">
        <v>142</v>
      </c>
      <c r="D81" s="31" t="s">
        <v>23</v>
      </c>
      <c r="E81" s="40">
        <v>5</v>
      </c>
      <c r="F81" s="31">
        <v>8</v>
      </c>
      <c r="G81" s="56">
        <v>100</v>
      </c>
      <c r="H81" s="57">
        <f t="shared" si="5"/>
        <v>4000</v>
      </c>
      <c r="I81" s="73"/>
      <c r="J81" s="121"/>
      <c r="K81" s="122"/>
      <c r="GY81" s="12"/>
      <c r="GZ81" s="12"/>
      <c r="HA81" s="12"/>
      <c r="HB81" s="12"/>
    </row>
    <row r="82" ht="16" customHeight="1" spans="1:11">
      <c r="A82" s="89"/>
      <c r="B82" s="32" t="s">
        <v>21</v>
      </c>
      <c r="C82" s="32" t="s">
        <v>143</v>
      </c>
      <c r="D82" s="31" t="s">
        <v>23</v>
      </c>
      <c r="E82" s="40">
        <v>3</v>
      </c>
      <c r="F82" s="31">
        <v>12</v>
      </c>
      <c r="G82" s="56">
        <v>300</v>
      </c>
      <c r="H82" s="57">
        <f t="shared" si="5"/>
        <v>10800</v>
      </c>
      <c r="I82" s="73"/>
      <c r="J82" s="117"/>
      <c r="K82" s="118"/>
    </row>
    <row r="83" ht="16" customHeight="1" spans="1:11">
      <c r="A83" s="89"/>
      <c r="B83" s="32" t="s">
        <v>25</v>
      </c>
      <c r="C83" s="32" t="s">
        <v>144</v>
      </c>
      <c r="D83" s="31" t="s">
        <v>23</v>
      </c>
      <c r="E83" s="40">
        <v>5</v>
      </c>
      <c r="F83" s="31">
        <v>20</v>
      </c>
      <c r="G83" s="56">
        <v>80</v>
      </c>
      <c r="H83" s="57">
        <f t="shared" si="5"/>
        <v>8000</v>
      </c>
      <c r="I83" s="73"/>
      <c r="J83" s="117"/>
      <c r="K83" s="118"/>
    </row>
    <row r="84" s="4" customFormat="1" ht="16" customHeight="1" spans="1:206">
      <c r="A84" s="24">
        <v>5</v>
      </c>
      <c r="B84" s="25" t="s">
        <v>145</v>
      </c>
      <c r="C84" s="88"/>
      <c r="D84" s="24" t="s">
        <v>114</v>
      </c>
      <c r="E84" s="39"/>
      <c r="F84" s="64"/>
      <c r="G84" s="54" t="s">
        <v>20</v>
      </c>
      <c r="H84" s="55">
        <f>SUM(H85:H102)</f>
        <v>122040</v>
      </c>
      <c r="I84" s="123" t="s">
        <v>114</v>
      </c>
      <c r="J84" s="117"/>
      <c r="K84" s="118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</row>
    <row r="85" s="2" customFormat="1" ht="16" customHeight="1" spans="1:206">
      <c r="A85" s="90" t="s">
        <v>146</v>
      </c>
      <c r="B85" s="37" t="s">
        <v>147</v>
      </c>
      <c r="C85" s="37" t="s">
        <v>148</v>
      </c>
      <c r="D85" s="63" t="s">
        <v>118</v>
      </c>
      <c r="E85" s="62">
        <v>4</v>
      </c>
      <c r="F85" s="63">
        <v>5</v>
      </c>
      <c r="G85" s="59">
        <v>1500</v>
      </c>
      <c r="H85" s="106">
        <f t="shared" ref="H85:H102" si="6">E85*F85*G85</f>
        <v>30000</v>
      </c>
      <c r="I85" s="119"/>
      <c r="J85" s="124"/>
      <c r="K85" s="125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</row>
    <row r="86" ht="16" customHeight="1" spans="1:210">
      <c r="A86" s="90"/>
      <c r="B86" s="32" t="s">
        <v>149</v>
      </c>
      <c r="C86" s="32" t="s">
        <v>132</v>
      </c>
      <c r="D86" s="31" t="s">
        <v>118</v>
      </c>
      <c r="E86" s="40">
        <v>2</v>
      </c>
      <c r="F86" s="31">
        <v>16</v>
      </c>
      <c r="G86" s="56">
        <v>1500</v>
      </c>
      <c r="H86" s="57">
        <f t="shared" si="6"/>
        <v>48000</v>
      </c>
      <c r="I86" s="73"/>
      <c r="J86" s="71"/>
      <c r="K86" s="67"/>
      <c r="GY86" s="12"/>
      <c r="GZ86" s="12"/>
      <c r="HA86" s="12"/>
      <c r="HB86" s="12"/>
    </row>
    <row r="87" ht="16" customHeight="1" spans="1:210">
      <c r="A87" s="90"/>
      <c r="B87" s="32" t="s">
        <v>150</v>
      </c>
      <c r="C87" s="32" t="s">
        <v>151</v>
      </c>
      <c r="D87" s="31" t="s">
        <v>23</v>
      </c>
      <c r="E87" s="40">
        <v>2</v>
      </c>
      <c r="F87" s="31">
        <v>8</v>
      </c>
      <c r="G87" s="56">
        <v>500</v>
      </c>
      <c r="H87" s="57">
        <f t="shared" si="6"/>
        <v>8000</v>
      </c>
      <c r="I87" s="73"/>
      <c r="J87" s="71">
        <v>46000</v>
      </c>
      <c r="K87" s="67" t="s">
        <v>152</v>
      </c>
      <c r="GY87" s="12"/>
      <c r="GZ87" s="12"/>
      <c r="HA87" s="12"/>
      <c r="HB87" s="12"/>
    </row>
    <row r="88" ht="16" customHeight="1" spans="1:210">
      <c r="A88" s="90"/>
      <c r="B88" s="32" t="s">
        <v>153</v>
      </c>
      <c r="C88" s="32" t="s">
        <v>154</v>
      </c>
      <c r="D88" s="31" t="s">
        <v>23</v>
      </c>
      <c r="E88" s="40">
        <v>2</v>
      </c>
      <c r="F88" s="31">
        <v>8</v>
      </c>
      <c r="G88" s="56">
        <v>100</v>
      </c>
      <c r="H88" s="57">
        <f t="shared" ref="H88" si="7">E88*F88*G88</f>
        <v>1600</v>
      </c>
      <c r="I88" s="73"/>
      <c r="J88" s="71"/>
      <c r="K88" s="67"/>
      <c r="GY88" s="12"/>
      <c r="GZ88" s="12"/>
      <c r="HA88" s="12"/>
      <c r="HB88" s="12"/>
    </row>
    <row r="89" ht="16" customHeight="1" spans="1:210">
      <c r="A89" s="90"/>
      <c r="B89" s="32" t="s">
        <v>155</v>
      </c>
      <c r="C89" s="32" t="s">
        <v>156</v>
      </c>
      <c r="D89" s="31" t="s">
        <v>23</v>
      </c>
      <c r="E89" s="40">
        <v>1</v>
      </c>
      <c r="F89" s="31">
        <v>12</v>
      </c>
      <c r="G89" s="56">
        <v>300</v>
      </c>
      <c r="H89" s="57">
        <f t="shared" si="6"/>
        <v>3600</v>
      </c>
      <c r="I89" s="73"/>
      <c r="J89" s="71"/>
      <c r="K89" s="67"/>
      <c r="GY89" s="12"/>
      <c r="GZ89" s="12"/>
      <c r="HA89" s="12"/>
      <c r="HB89" s="12"/>
    </row>
    <row r="90" ht="16" customHeight="1" spans="1:210">
      <c r="A90" s="90"/>
      <c r="B90" s="32" t="s">
        <v>157</v>
      </c>
      <c r="C90" s="32" t="s">
        <v>132</v>
      </c>
      <c r="D90" s="31" t="s">
        <v>23</v>
      </c>
      <c r="E90" s="40">
        <v>2</v>
      </c>
      <c r="F90" s="31">
        <v>16</v>
      </c>
      <c r="G90" s="56">
        <v>80</v>
      </c>
      <c r="H90" s="57">
        <f t="shared" si="6"/>
        <v>2560</v>
      </c>
      <c r="I90" s="73"/>
      <c r="J90" s="71"/>
      <c r="K90" s="67"/>
      <c r="GY90" s="12"/>
      <c r="GZ90" s="12"/>
      <c r="HA90" s="12"/>
      <c r="HB90" s="12"/>
    </row>
    <row r="91" ht="16" customHeight="1" spans="1:210">
      <c r="A91" s="90" t="s">
        <v>158</v>
      </c>
      <c r="B91" s="32" t="s">
        <v>159</v>
      </c>
      <c r="C91" s="32" t="s">
        <v>160</v>
      </c>
      <c r="D91" s="31" t="s">
        <v>23</v>
      </c>
      <c r="E91" s="40">
        <v>1</v>
      </c>
      <c r="F91" s="31">
        <v>1</v>
      </c>
      <c r="G91" s="56">
        <v>2000</v>
      </c>
      <c r="H91" s="57">
        <f t="shared" si="6"/>
        <v>2000</v>
      </c>
      <c r="I91" s="73"/>
      <c r="J91" s="71"/>
      <c r="K91" s="67"/>
      <c r="GY91" s="12"/>
      <c r="GZ91" s="12"/>
      <c r="HA91" s="12"/>
      <c r="HB91" s="12"/>
    </row>
    <row r="92" ht="16" customHeight="1" spans="1:210">
      <c r="A92" s="90"/>
      <c r="B92" s="32" t="s">
        <v>161</v>
      </c>
      <c r="C92" s="32" t="s">
        <v>162</v>
      </c>
      <c r="D92" s="31" t="s">
        <v>23</v>
      </c>
      <c r="E92" s="40">
        <v>1</v>
      </c>
      <c r="F92" s="31">
        <v>2</v>
      </c>
      <c r="G92" s="56">
        <v>500</v>
      </c>
      <c r="H92" s="57">
        <f t="shared" ref="H92:H95" si="8">E92*F92*G92</f>
        <v>1000</v>
      </c>
      <c r="I92" s="73"/>
      <c r="J92" s="71"/>
      <c r="K92" s="67"/>
      <c r="GY92" s="12"/>
      <c r="GZ92" s="12"/>
      <c r="HA92" s="12"/>
      <c r="HB92" s="12"/>
    </row>
    <row r="93" ht="16" customHeight="1" spans="1:210">
      <c r="A93" s="90"/>
      <c r="B93" s="32" t="s">
        <v>163</v>
      </c>
      <c r="C93" s="32" t="s">
        <v>164</v>
      </c>
      <c r="D93" s="31" t="s">
        <v>23</v>
      </c>
      <c r="E93" s="40">
        <v>1</v>
      </c>
      <c r="F93" s="31">
        <v>2</v>
      </c>
      <c r="G93" s="56">
        <v>100</v>
      </c>
      <c r="H93" s="57">
        <f t="shared" ref="H93" si="9">E93*F93*G93</f>
        <v>200</v>
      </c>
      <c r="I93" s="73"/>
      <c r="J93" s="71"/>
      <c r="K93" s="67"/>
      <c r="GY93" s="12"/>
      <c r="GZ93" s="12"/>
      <c r="HA93" s="12"/>
      <c r="HB93" s="12"/>
    </row>
    <row r="94" ht="16" customHeight="1" spans="1:210">
      <c r="A94" s="90"/>
      <c r="B94" s="32" t="s">
        <v>165</v>
      </c>
      <c r="C94" s="32" t="s">
        <v>166</v>
      </c>
      <c r="D94" s="31" t="s">
        <v>23</v>
      </c>
      <c r="E94" s="40">
        <v>1</v>
      </c>
      <c r="F94" s="31">
        <v>1</v>
      </c>
      <c r="G94" s="56">
        <v>200</v>
      </c>
      <c r="H94" s="57">
        <f t="shared" si="8"/>
        <v>200</v>
      </c>
      <c r="I94" s="73"/>
      <c r="J94" s="71"/>
      <c r="K94" s="67"/>
      <c r="GY94" s="12"/>
      <c r="GZ94" s="12"/>
      <c r="HA94" s="12"/>
      <c r="HB94" s="12"/>
    </row>
    <row r="95" ht="16" customHeight="1" spans="1:210">
      <c r="A95" s="90"/>
      <c r="B95" s="32" t="s">
        <v>167</v>
      </c>
      <c r="C95" s="32" t="s">
        <v>168</v>
      </c>
      <c r="D95" s="31" t="s">
        <v>23</v>
      </c>
      <c r="E95" s="40">
        <v>1</v>
      </c>
      <c r="F95" s="31">
        <v>1</v>
      </c>
      <c r="G95" s="56">
        <v>80</v>
      </c>
      <c r="H95" s="57">
        <f t="shared" si="8"/>
        <v>80</v>
      </c>
      <c r="I95" s="73"/>
      <c r="J95" s="71"/>
      <c r="K95" s="67"/>
      <c r="GY95" s="12"/>
      <c r="GZ95" s="12"/>
      <c r="HA95" s="12"/>
      <c r="HB95" s="12"/>
    </row>
    <row r="96" ht="16" customHeight="1" spans="1:210">
      <c r="A96" s="90" t="s">
        <v>68</v>
      </c>
      <c r="B96" s="32" t="s">
        <v>169</v>
      </c>
      <c r="C96" s="30" t="s">
        <v>170</v>
      </c>
      <c r="D96" s="31" t="s">
        <v>23</v>
      </c>
      <c r="E96" s="40">
        <v>1</v>
      </c>
      <c r="F96" s="31">
        <v>1</v>
      </c>
      <c r="G96" s="56">
        <v>1500</v>
      </c>
      <c r="H96" s="57">
        <f t="shared" si="6"/>
        <v>1500</v>
      </c>
      <c r="I96" s="126"/>
      <c r="J96" s="71">
        <v>7931</v>
      </c>
      <c r="K96" s="67" t="s">
        <v>171</v>
      </c>
      <c r="GZ96" s="12"/>
      <c r="HA96" s="12"/>
      <c r="HB96" s="12"/>
    </row>
    <row r="97" ht="16" customHeight="1" spans="1:210">
      <c r="A97" s="90"/>
      <c r="B97" s="32" t="s">
        <v>172</v>
      </c>
      <c r="C97" s="32" t="s">
        <v>173</v>
      </c>
      <c r="D97" s="31" t="s">
        <v>23</v>
      </c>
      <c r="E97" s="40">
        <v>2</v>
      </c>
      <c r="F97" s="31">
        <v>1</v>
      </c>
      <c r="G97" s="56">
        <v>400</v>
      </c>
      <c r="H97" s="57">
        <f t="shared" si="6"/>
        <v>800</v>
      </c>
      <c r="I97" s="73"/>
      <c r="J97" s="71">
        <v>10197</v>
      </c>
      <c r="K97" s="67" t="s">
        <v>174</v>
      </c>
      <c r="GY97" s="12"/>
      <c r="GZ97" s="12"/>
      <c r="HA97" s="12"/>
      <c r="HB97" s="12"/>
    </row>
    <row r="98" ht="16" customHeight="1" spans="1:210">
      <c r="A98" s="90"/>
      <c r="B98" s="32" t="s">
        <v>175</v>
      </c>
      <c r="C98" s="32" t="s">
        <v>176</v>
      </c>
      <c r="D98" s="31" t="s">
        <v>23</v>
      </c>
      <c r="E98" s="40">
        <v>6</v>
      </c>
      <c r="F98" s="31">
        <v>1</v>
      </c>
      <c r="G98" s="56">
        <v>1200</v>
      </c>
      <c r="H98" s="57">
        <f t="shared" si="6"/>
        <v>7200</v>
      </c>
      <c r="I98" s="73"/>
      <c r="J98" s="71"/>
      <c r="K98" s="67"/>
      <c r="GY98" s="12"/>
      <c r="GZ98" s="12"/>
      <c r="HA98" s="12"/>
      <c r="HB98" s="12"/>
    </row>
    <row r="99" ht="16" customHeight="1" spans="1:210">
      <c r="A99" s="90" t="s">
        <v>99</v>
      </c>
      <c r="B99" s="32" t="s">
        <v>169</v>
      </c>
      <c r="C99" s="32" t="s">
        <v>177</v>
      </c>
      <c r="D99" s="31" t="s">
        <v>23</v>
      </c>
      <c r="E99" s="40">
        <v>1</v>
      </c>
      <c r="F99" s="31">
        <v>1</v>
      </c>
      <c r="G99" s="56">
        <v>1500</v>
      </c>
      <c r="H99" s="57">
        <f t="shared" si="6"/>
        <v>1500</v>
      </c>
      <c r="I99" s="73"/>
      <c r="J99" s="71"/>
      <c r="K99" s="67"/>
      <c r="GY99" s="12"/>
      <c r="GZ99" s="12"/>
      <c r="HA99" s="12"/>
      <c r="HB99" s="12"/>
    </row>
    <row r="100" ht="16" customHeight="1" spans="1:210">
      <c r="A100" s="90"/>
      <c r="B100" s="32" t="s">
        <v>172</v>
      </c>
      <c r="C100" s="32" t="s">
        <v>178</v>
      </c>
      <c r="D100" s="31" t="s">
        <v>23</v>
      </c>
      <c r="E100" s="40">
        <v>4</v>
      </c>
      <c r="F100" s="31">
        <v>1</v>
      </c>
      <c r="G100" s="56">
        <v>400</v>
      </c>
      <c r="H100" s="57">
        <f t="shared" si="6"/>
        <v>1600</v>
      </c>
      <c r="I100" s="73"/>
      <c r="J100" s="71"/>
      <c r="K100" s="67"/>
      <c r="GY100" s="12"/>
      <c r="GZ100" s="12"/>
      <c r="HA100" s="12"/>
      <c r="HB100" s="12"/>
    </row>
    <row r="101" ht="16" customHeight="1" spans="1:210">
      <c r="A101" s="90"/>
      <c r="B101" s="32" t="s">
        <v>175</v>
      </c>
      <c r="C101" s="32" t="s">
        <v>179</v>
      </c>
      <c r="D101" s="31" t="s">
        <v>23</v>
      </c>
      <c r="E101" s="40">
        <v>6</v>
      </c>
      <c r="F101" s="31">
        <v>1</v>
      </c>
      <c r="G101" s="56">
        <v>1200</v>
      </c>
      <c r="H101" s="57">
        <f t="shared" si="6"/>
        <v>7200</v>
      </c>
      <c r="I101" s="73"/>
      <c r="J101" s="71"/>
      <c r="K101" s="67"/>
      <c r="GY101" s="12"/>
      <c r="GZ101" s="12"/>
      <c r="HA101" s="12"/>
      <c r="HB101" s="12"/>
    </row>
    <row r="102" ht="16" customHeight="1" spans="1:210">
      <c r="A102" s="90"/>
      <c r="B102" s="32" t="s">
        <v>180</v>
      </c>
      <c r="C102" s="32" t="s">
        <v>181</v>
      </c>
      <c r="D102" s="31" t="s">
        <v>23</v>
      </c>
      <c r="E102" s="40">
        <v>5</v>
      </c>
      <c r="F102" s="31">
        <v>1</v>
      </c>
      <c r="G102" s="56">
        <v>1000</v>
      </c>
      <c r="H102" s="57">
        <f t="shared" si="6"/>
        <v>5000</v>
      </c>
      <c r="I102" s="73"/>
      <c r="J102" s="71"/>
      <c r="K102" s="67"/>
      <c r="GY102" s="12"/>
      <c r="GZ102" s="12"/>
      <c r="HA102" s="12"/>
      <c r="HB102" s="12"/>
    </row>
    <row r="103" s="4" customFormat="1" ht="16" customHeight="1" spans="1:206">
      <c r="A103" s="24">
        <v>6</v>
      </c>
      <c r="B103" s="25" t="s">
        <v>182</v>
      </c>
      <c r="C103" s="88"/>
      <c r="D103" s="24" t="s">
        <v>114</v>
      </c>
      <c r="E103" s="39"/>
      <c r="F103" s="64"/>
      <c r="G103" s="54" t="s">
        <v>20</v>
      </c>
      <c r="H103" s="55">
        <f>SUM(H104:H118)</f>
        <v>227200</v>
      </c>
      <c r="I103" s="123"/>
      <c r="J103" s="84"/>
      <c r="K103" s="85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</row>
    <row r="104" s="2" customFormat="1" ht="14" spans="1:206">
      <c r="A104" s="91"/>
      <c r="B104" s="92" t="s">
        <v>183</v>
      </c>
      <c r="C104" s="93" t="s">
        <v>184</v>
      </c>
      <c r="D104" s="63" t="s">
        <v>32</v>
      </c>
      <c r="E104" s="62">
        <v>8</v>
      </c>
      <c r="F104" s="63">
        <v>8</v>
      </c>
      <c r="G104" s="107">
        <v>1300</v>
      </c>
      <c r="H104" s="106">
        <f>E104*F104*G104</f>
        <v>83200</v>
      </c>
      <c r="I104" s="119"/>
      <c r="J104" s="75">
        <v>3000</v>
      </c>
      <c r="K104" s="76" t="s">
        <v>185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</row>
    <row r="105" s="2" customFormat="1" ht="16" customHeight="1" spans="1:206">
      <c r="A105" s="91"/>
      <c r="B105" s="92" t="s">
        <v>186</v>
      </c>
      <c r="C105" s="38" t="s">
        <v>187</v>
      </c>
      <c r="D105" s="63" t="s">
        <v>23</v>
      </c>
      <c r="E105" s="62">
        <v>8</v>
      </c>
      <c r="F105" s="63">
        <v>4</v>
      </c>
      <c r="G105" s="107">
        <v>1000</v>
      </c>
      <c r="H105" s="106">
        <f t="shared" ref="H105:H118" si="10">E105*F105*G105</f>
        <v>32000</v>
      </c>
      <c r="I105" s="119"/>
      <c r="J105" s="75">
        <v>66780</v>
      </c>
      <c r="K105" s="76" t="s">
        <v>188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</row>
    <row r="106" s="2" customFormat="1" ht="16" customHeight="1" spans="1:206">
      <c r="A106" s="91"/>
      <c r="B106" s="92" t="s">
        <v>189</v>
      </c>
      <c r="C106" s="38" t="s">
        <v>190</v>
      </c>
      <c r="D106" s="63" t="s">
        <v>23</v>
      </c>
      <c r="E106" s="62">
        <v>8</v>
      </c>
      <c r="F106" s="63">
        <v>1</v>
      </c>
      <c r="G106" s="107">
        <v>1000</v>
      </c>
      <c r="H106" s="106">
        <f t="shared" si="10"/>
        <v>8000</v>
      </c>
      <c r="I106" s="119"/>
      <c r="J106" s="75"/>
      <c r="K106" s="76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</row>
    <row r="107" ht="16" customHeight="1" spans="1:210">
      <c r="A107" s="94"/>
      <c r="B107" s="29" t="s">
        <v>191</v>
      </c>
      <c r="C107" s="30" t="s">
        <v>192</v>
      </c>
      <c r="D107" s="31" t="s">
        <v>23</v>
      </c>
      <c r="E107" s="40">
        <v>8</v>
      </c>
      <c r="F107" s="31">
        <v>8</v>
      </c>
      <c r="G107" s="107">
        <v>50</v>
      </c>
      <c r="H107" s="57">
        <f t="shared" si="10"/>
        <v>3200</v>
      </c>
      <c r="I107" s="73"/>
      <c r="J107" s="71"/>
      <c r="K107" s="67"/>
      <c r="GY107" s="12"/>
      <c r="GZ107" s="12"/>
      <c r="HA107" s="12"/>
      <c r="HB107" s="12"/>
    </row>
    <row r="108" ht="16" customHeight="1" spans="1:210">
      <c r="A108" s="94"/>
      <c r="B108" s="29" t="s">
        <v>193</v>
      </c>
      <c r="C108" s="30" t="s">
        <v>194</v>
      </c>
      <c r="D108" s="31" t="s">
        <v>23</v>
      </c>
      <c r="E108" s="40">
        <v>8</v>
      </c>
      <c r="F108" s="31">
        <v>16</v>
      </c>
      <c r="G108" s="56">
        <v>150</v>
      </c>
      <c r="H108" s="57">
        <f t="shared" si="10"/>
        <v>19200</v>
      </c>
      <c r="I108" s="73"/>
      <c r="J108" s="71"/>
      <c r="K108" s="67"/>
      <c r="GY108" s="12"/>
      <c r="GZ108" s="12"/>
      <c r="HA108" s="12"/>
      <c r="HB108" s="12"/>
    </row>
    <row r="109" ht="16" customHeight="1" spans="1:210">
      <c r="A109" s="94"/>
      <c r="B109" s="29" t="s">
        <v>195</v>
      </c>
      <c r="C109" s="30" t="s">
        <v>194</v>
      </c>
      <c r="D109" s="31" t="s">
        <v>23</v>
      </c>
      <c r="E109" s="40">
        <v>8</v>
      </c>
      <c r="F109" s="31">
        <v>16</v>
      </c>
      <c r="G109" s="107">
        <v>100</v>
      </c>
      <c r="H109" s="57">
        <f t="shared" si="10"/>
        <v>12800</v>
      </c>
      <c r="I109" s="73"/>
      <c r="J109" s="71"/>
      <c r="K109" s="67"/>
      <c r="GY109" s="12"/>
      <c r="GZ109" s="12"/>
      <c r="HA109" s="12"/>
      <c r="HB109" s="12"/>
    </row>
    <row r="110" ht="16" customHeight="1" spans="1:210">
      <c r="A110" s="94"/>
      <c r="B110" s="29" t="s">
        <v>196</v>
      </c>
      <c r="C110" s="42" t="s">
        <v>197</v>
      </c>
      <c r="D110" s="31" t="s">
        <v>23</v>
      </c>
      <c r="E110" s="40">
        <v>8</v>
      </c>
      <c r="F110" s="31">
        <v>4</v>
      </c>
      <c r="G110" s="107">
        <v>500</v>
      </c>
      <c r="H110" s="57">
        <f t="shared" si="10"/>
        <v>16000</v>
      </c>
      <c r="I110" s="73"/>
      <c r="J110" s="71"/>
      <c r="K110" s="67"/>
      <c r="GY110" s="12"/>
      <c r="GZ110" s="12"/>
      <c r="HA110" s="12"/>
      <c r="HB110" s="12"/>
    </row>
    <row r="111" ht="16" customHeight="1" spans="1:210">
      <c r="A111" s="94"/>
      <c r="B111" s="29" t="s">
        <v>198</v>
      </c>
      <c r="C111" s="95" t="s">
        <v>199</v>
      </c>
      <c r="D111" s="31" t="s">
        <v>23</v>
      </c>
      <c r="E111" s="40">
        <v>1</v>
      </c>
      <c r="F111" s="31">
        <v>16</v>
      </c>
      <c r="G111" s="107">
        <v>400</v>
      </c>
      <c r="H111" s="57">
        <f t="shared" si="10"/>
        <v>6400</v>
      </c>
      <c r="I111" s="126"/>
      <c r="J111" s="71"/>
      <c r="K111" s="67"/>
      <c r="GZ111" s="12"/>
      <c r="HA111" s="12"/>
      <c r="HB111" s="12"/>
    </row>
    <row r="112" ht="16" customHeight="1" spans="1:210">
      <c r="A112" s="94"/>
      <c r="B112" s="29" t="s">
        <v>200</v>
      </c>
      <c r="C112" s="95" t="s">
        <v>199</v>
      </c>
      <c r="D112" s="31" t="s">
        <v>23</v>
      </c>
      <c r="E112" s="40">
        <v>1</v>
      </c>
      <c r="F112" s="31">
        <v>16</v>
      </c>
      <c r="G112" s="107">
        <v>100</v>
      </c>
      <c r="H112" s="57">
        <f t="shared" si="10"/>
        <v>1600</v>
      </c>
      <c r="I112" s="126"/>
      <c r="J112" s="71"/>
      <c r="K112" s="67"/>
      <c r="GZ112" s="12"/>
      <c r="HA112" s="12"/>
      <c r="HB112" s="12"/>
    </row>
    <row r="113" ht="16" customHeight="1" spans="1:210">
      <c r="A113" s="94"/>
      <c r="B113" s="29" t="s">
        <v>201</v>
      </c>
      <c r="C113" s="95" t="s">
        <v>199</v>
      </c>
      <c r="D113" s="31" t="s">
        <v>23</v>
      </c>
      <c r="E113" s="40">
        <v>1</v>
      </c>
      <c r="F113" s="31">
        <v>16</v>
      </c>
      <c r="G113" s="107">
        <v>100</v>
      </c>
      <c r="H113" s="57">
        <f t="shared" si="10"/>
        <v>1600</v>
      </c>
      <c r="I113" s="126"/>
      <c r="J113" s="71"/>
      <c r="K113" s="67"/>
      <c r="GZ113" s="12"/>
      <c r="HA113" s="12"/>
      <c r="HB113" s="12"/>
    </row>
    <row r="114" s="5" customFormat="1" ht="16" customHeight="1" spans="1:207">
      <c r="A114" s="96"/>
      <c r="B114" s="97" t="s">
        <v>202</v>
      </c>
      <c r="C114" s="97" t="s">
        <v>203</v>
      </c>
      <c r="D114" s="58" t="s">
        <v>23</v>
      </c>
      <c r="E114" s="108">
        <v>4</v>
      </c>
      <c r="F114" s="58">
        <v>20</v>
      </c>
      <c r="G114" s="109">
        <v>200</v>
      </c>
      <c r="H114" s="110">
        <f t="shared" si="10"/>
        <v>16000</v>
      </c>
      <c r="I114" s="127"/>
      <c r="J114" s="121"/>
      <c r="K114" s="122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</row>
    <row r="115" s="5" customFormat="1" ht="16" customHeight="1" spans="1:207">
      <c r="A115" s="96"/>
      <c r="B115" s="97" t="s">
        <v>204</v>
      </c>
      <c r="C115" s="98" t="s">
        <v>205</v>
      </c>
      <c r="D115" s="58" t="s">
        <v>23</v>
      </c>
      <c r="E115" s="108">
        <v>4</v>
      </c>
      <c r="F115" s="58">
        <v>8</v>
      </c>
      <c r="G115" s="109">
        <v>350</v>
      </c>
      <c r="H115" s="110">
        <f t="shared" si="10"/>
        <v>11200</v>
      </c>
      <c r="I115" s="127"/>
      <c r="J115" s="121"/>
      <c r="K115" s="122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</row>
    <row r="116" s="5" customFormat="1" ht="16" customHeight="1" spans="1:207">
      <c r="A116" s="96"/>
      <c r="B116" s="97" t="s">
        <v>206</v>
      </c>
      <c r="C116" s="98" t="s">
        <v>207</v>
      </c>
      <c r="D116" s="58" t="s">
        <v>23</v>
      </c>
      <c r="E116" s="108">
        <v>4</v>
      </c>
      <c r="F116" s="58">
        <v>16</v>
      </c>
      <c r="G116" s="109">
        <v>150</v>
      </c>
      <c r="H116" s="110">
        <f t="shared" si="10"/>
        <v>9600</v>
      </c>
      <c r="I116" s="127"/>
      <c r="J116" s="121"/>
      <c r="K116" s="122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</row>
    <row r="117" s="5" customFormat="1" ht="16" customHeight="1" spans="1:207">
      <c r="A117" s="96"/>
      <c r="B117" s="97" t="s">
        <v>208</v>
      </c>
      <c r="C117" s="98" t="s">
        <v>209</v>
      </c>
      <c r="D117" s="58" t="s">
        <v>23</v>
      </c>
      <c r="E117" s="108">
        <v>4</v>
      </c>
      <c r="F117" s="58">
        <v>16</v>
      </c>
      <c r="G117" s="109">
        <v>60</v>
      </c>
      <c r="H117" s="110">
        <f t="shared" si="10"/>
        <v>3840</v>
      </c>
      <c r="I117" s="127"/>
      <c r="J117" s="121"/>
      <c r="K117" s="122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</row>
    <row r="118" s="5" customFormat="1" ht="16" customHeight="1" spans="1:207">
      <c r="A118" s="96"/>
      <c r="B118" s="97" t="s">
        <v>210</v>
      </c>
      <c r="C118" s="98" t="s">
        <v>211</v>
      </c>
      <c r="D118" s="58" t="s">
        <v>23</v>
      </c>
      <c r="E118" s="108">
        <v>4</v>
      </c>
      <c r="F118" s="58">
        <v>8</v>
      </c>
      <c r="G118" s="109">
        <v>80</v>
      </c>
      <c r="H118" s="110">
        <f t="shared" si="10"/>
        <v>2560</v>
      </c>
      <c r="I118" s="127"/>
      <c r="J118" s="121"/>
      <c r="K118" s="122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</row>
    <row r="119" s="6" customFormat="1" ht="16" customHeight="1" spans="1:206">
      <c r="A119" s="99">
        <v>7</v>
      </c>
      <c r="B119" s="100" t="s">
        <v>212</v>
      </c>
      <c r="C119" s="101"/>
      <c r="D119" s="99" t="s">
        <v>114</v>
      </c>
      <c r="E119" s="111"/>
      <c r="F119" s="112"/>
      <c r="G119" s="113" t="s">
        <v>20</v>
      </c>
      <c r="H119" s="114">
        <f>SUM(H120:H154)</f>
        <v>151754</v>
      </c>
      <c r="I119" s="129"/>
      <c r="J119" s="75">
        <f>7623+31335</f>
        <v>38958</v>
      </c>
      <c r="K119" s="76" t="s">
        <v>213</v>
      </c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</row>
    <row r="120" s="2" customFormat="1" ht="16" customHeight="1" spans="1:206">
      <c r="A120" s="102" t="s">
        <v>158</v>
      </c>
      <c r="B120" s="103" t="s">
        <v>214</v>
      </c>
      <c r="C120" s="38" t="s">
        <v>215</v>
      </c>
      <c r="D120" s="63" t="s">
        <v>23</v>
      </c>
      <c r="E120" s="115">
        <v>35</v>
      </c>
      <c r="F120" s="115">
        <v>20</v>
      </c>
      <c r="G120" s="59">
        <v>35</v>
      </c>
      <c r="H120" s="106">
        <f t="shared" ref="H120:H154" si="11">E120*F120*G120</f>
        <v>24500</v>
      </c>
      <c r="I120" s="119"/>
      <c r="J120" s="75">
        <f>42320+14156</f>
        <v>56476</v>
      </c>
      <c r="K120" s="76" t="s">
        <v>216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</row>
    <row r="121" s="2" customFormat="1" ht="16" customHeight="1" spans="1:206">
      <c r="A121" s="102"/>
      <c r="B121" s="103" t="s">
        <v>217</v>
      </c>
      <c r="C121" s="38" t="s">
        <v>218</v>
      </c>
      <c r="D121" s="63" t="s">
        <v>32</v>
      </c>
      <c r="E121" s="115">
        <v>35</v>
      </c>
      <c r="F121" s="115">
        <v>8</v>
      </c>
      <c r="G121" s="59">
        <v>50</v>
      </c>
      <c r="H121" s="106">
        <f t="shared" si="11"/>
        <v>14000</v>
      </c>
      <c r="I121" s="119"/>
      <c r="J121" s="75">
        <f>44700+5980</f>
        <v>50680</v>
      </c>
      <c r="K121" s="76" t="s">
        <v>219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</row>
    <row r="122" s="2" customFormat="1" ht="16" customHeight="1" spans="1:206">
      <c r="A122" s="102"/>
      <c r="B122" s="103" t="s">
        <v>220</v>
      </c>
      <c r="C122" s="38" t="s">
        <v>221</v>
      </c>
      <c r="D122" s="63" t="s">
        <v>32</v>
      </c>
      <c r="E122" s="115">
        <v>30</v>
      </c>
      <c r="F122" s="115">
        <v>4</v>
      </c>
      <c r="G122" s="59">
        <v>100</v>
      </c>
      <c r="H122" s="106">
        <f t="shared" si="11"/>
        <v>12000</v>
      </c>
      <c r="I122" s="119"/>
      <c r="J122" s="75">
        <v>9100</v>
      </c>
      <c r="K122" s="76" t="s">
        <v>222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</row>
    <row r="123" s="2" customFormat="1" ht="16" customHeight="1" spans="1:206">
      <c r="A123" s="102"/>
      <c r="B123" s="103" t="s">
        <v>223</v>
      </c>
      <c r="C123" s="38" t="s">
        <v>224</v>
      </c>
      <c r="D123" s="63" t="s">
        <v>32</v>
      </c>
      <c r="E123" s="115">
        <v>50</v>
      </c>
      <c r="F123" s="115">
        <v>4</v>
      </c>
      <c r="G123" s="59">
        <v>15</v>
      </c>
      <c r="H123" s="106">
        <f t="shared" si="11"/>
        <v>3000</v>
      </c>
      <c r="I123" s="119"/>
      <c r="J123" s="75">
        <v>3335</v>
      </c>
      <c r="K123" s="76" t="s">
        <v>225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</row>
    <row r="124" s="7" customFormat="1" ht="16" customHeight="1" spans="1:206">
      <c r="A124" s="102"/>
      <c r="B124" s="104" t="s">
        <v>226</v>
      </c>
      <c r="C124" s="30" t="s">
        <v>227</v>
      </c>
      <c r="D124" s="31" t="s">
        <v>32</v>
      </c>
      <c r="E124" s="116">
        <v>1</v>
      </c>
      <c r="F124" s="116">
        <v>1</v>
      </c>
      <c r="G124" s="56">
        <v>5000</v>
      </c>
      <c r="H124" s="57">
        <f t="shared" si="11"/>
        <v>5000</v>
      </c>
      <c r="I124" s="73"/>
      <c r="J124" s="131">
        <v>7000</v>
      </c>
      <c r="K124" s="132" t="s">
        <v>228</v>
      </c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  <c r="EW124" s="133"/>
      <c r="EX124" s="133"/>
      <c r="EY124" s="133"/>
      <c r="EZ124" s="133"/>
      <c r="FA124" s="133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GW124" s="133"/>
      <c r="GX124" s="133"/>
    </row>
    <row r="125" s="7" customFormat="1" ht="16" customHeight="1" spans="1:206">
      <c r="A125" s="102"/>
      <c r="B125" s="104" t="s">
        <v>229</v>
      </c>
      <c r="C125" s="30" t="s">
        <v>230</v>
      </c>
      <c r="D125" s="31" t="s">
        <v>32</v>
      </c>
      <c r="E125" s="116">
        <v>3</v>
      </c>
      <c r="F125" s="116">
        <v>4</v>
      </c>
      <c r="G125" s="56">
        <v>500</v>
      </c>
      <c r="H125" s="57">
        <f t="shared" si="11"/>
        <v>6000</v>
      </c>
      <c r="I125" s="73"/>
      <c r="J125" s="131">
        <v>8553</v>
      </c>
      <c r="K125" s="132" t="s">
        <v>231</v>
      </c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GW125" s="133"/>
      <c r="GX125" s="133"/>
    </row>
    <row r="126" s="2" customFormat="1" ht="16" customHeight="1" spans="1:206">
      <c r="A126" s="102"/>
      <c r="B126" s="92" t="s">
        <v>232</v>
      </c>
      <c r="C126" s="38" t="s">
        <v>233</v>
      </c>
      <c r="D126" s="63" t="s">
        <v>23</v>
      </c>
      <c r="E126" s="62">
        <v>40</v>
      </c>
      <c r="F126" s="63">
        <v>4</v>
      </c>
      <c r="G126" s="59">
        <v>60</v>
      </c>
      <c r="H126" s="106">
        <f t="shared" si="11"/>
        <v>9600</v>
      </c>
      <c r="I126" s="119"/>
      <c r="J126" s="75">
        <f>3500+2450+10720</f>
        <v>16670</v>
      </c>
      <c r="K126" s="76" t="s">
        <v>234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</row>
    <row r="127" s="2" customFormat="1" ht="16" customHeight="1" spans="1:206">
      <c r="A127" s="102"/>
      <c r="B127" s="92" t="s">
        <v>235</v>
      </c>
      <c r="C127" s="105"/>
      <c r="D127" s="63" t="s">
        <v>23</v>
      </c>
      <c r="E127" s="62">
        <v>30</v>
      </c>
      <c r="F127" s="63">
        <v>4</v>
      </c>
      <c r="G127" s="59">
        <v>2</v>
      </c>
      <c r="H127" s="106">
        <f t="shared" si="11"/>
        <v>240</v>
      </c>
      <c r="I127" s="119"/>
      <c r="J127" s="75"/>
      <c r="K127" s="76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</row>
    <row r="128" s="2" customFormat="1" ht="16" customHeight="1" spans="1:206">
      <c r="A128" s="102"/>
      <c r="B128" s="92" t="s">
        <v>236</v>
      </c>
      <c r="C128" s="105" t="s">
        <v>237</v>
      </c>
      <c r="D128" s="63" t="s">
        <v>23</v>
      </c>
      <c r="E128" s="62">
        <v>30</v>
      </c>
      <c r="F128" s="63">
        <v>4</v>
      </c>
      <c r="G128" s="59">
        <v>300</v>
      </c>
      <c r="H128" s="106">
        <f t="shared" si="11"/>
        <v>36000</v>
      </c>
      <c r="I128" s="119"/>
      <c r="J128" s="75"/>
      <c r="K128" s="76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</row>
    <row r="129" s="2" customFormat="1" ht="16" customHeight="1" spans="1:206">
      <c r="A129" s="102"/>
      <c r="B129" s="92" t="s">
        <v>238</v>
      </c>
      <c r="C129" s="105"/>
      <c r="D129" s="63" t="s">
        <v>23</v>
      </c>
      <c r="E129" s="62">
        <v>2</v>
      </c>
      <c r="F129" s="63">
        <v>4</v>
      </c>
      <c r="G129" s="59">
        <v>300</v>
      </c>
      <c r="H129" s="106">
        <f t="shared" si="11"/>
        <v>2400</v>
      </c>
      <c r="I129" s="119"/>
      <c r="J129" s="75"/>
      <c r="K129" s="76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</row>
    <row r="130" s="2" customFormat="1" ht="16" customHeight="1" spans="1:206">
      <c r="A130" s="102"/>
      <c r="B130" s="92" t="s">
        <v>239</v>
      </c>
      <c r="C130" s="105" t="s">
        <v>237</v>
      </c>
      <c r="D130" s="63" t="s">
        <v>23</v>
      </c>
      <c r="E130" s="62">
        <v>30</v>
      </c>
      <c r="F130" s="63">
        <v>4</v>
      </c>
      <c r="G130" s="59">
        <v>10</v>
      </c>
      <c r="H130" s="106">
        <f t="shared" si="11"/>
        <v>1200</v>
      </c>
      <c r="I130" s="119"/>
      <c r="J130" s="75"/>
      <c r="K130" s="76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</row>
    <row r="131" s="2" customFormat="1" ht="16" customHeight="1" spans="1:206">
      <c r="A131" s="102"/>
      <c r="B131" s="92" t="s">
        <v>240</v>
      </c>
      <c r="C131" s="105" t="s">
        <v>241</v>
      </c>
      <c r="D131" s="63" t="s">
        <v>23</v>
      </c>
      <c r="E131" s="62">
        <v>30</v>
      </c>
      <c r="F131" s="63">
        <v>4</v>
      </c>
      <c r="G131" s="59">
        <v>10</v>
      </c>
      <c r="H131" s="106">
        <f t="shared" si="11"/>
        <v>1200</v>
      </c>
      <c r="I131" s="119"/>
      <c r="J131" s="75"/>
      <c r="K131" s="76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</row>
    <row r="132" s="2" customFormat="1" ht="16" customHeight="1" spans="1:206">
      <c r="A132" s="102"/>
      <c r="B132" s="92" t="s">
        <v>242</v>
      </c>
      <c r="C132" s="105"/>
      <c r="D132" s="63" t="s">
        <v>23</v>
      </c>
      <c r="E132" s="62">
        <v>1</v>
      </c>
      <c r="F132" s="63">
        <v>4</v>
      </c>
      <c r="G132" s="59">
        <v>400</v>
      </c>
      <c r="H132" s="106">
        <f t="shared" si="11"/>
        <v>1600</v>
      </c>
      <c r="I132" s="119"/>
      <c r="J132" s="75"/>
      <c r="K132" s="76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</row>
    <row r="133" s="2" customFormat="1" ht="16" customHeight="1" spans="1:206">
      <c r="A133" s="102"/>
      <c r="B133" s="92" t="s">
        <v>243</v>
      </c>
      <c r="C133" s="105" t="s">
        <v>244</v>
      </c>
      <c r="D133" s="63" t="s">
        <v>23</v>
      </c>
      <c r="E133" s="62">
        <v>1</v>
      </c>
      <c r="F133" s="63">
        <v>4</v>
      </c>
      <c r="G133" s="59">
        <v>300</v>
      </c>
      <c r="H133" s="106">
        <f t="shared" si="11"/>
        <v>1200</v>
      </c>
      <c r="I133" s="119"/>
      <c r="J133" s="75"/>
      <c r="K133" s="76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</row>
    <row r="134" s="2" customFormat="1" ht="16" customHeight="1" spans="1:206">
      <c r="A134" s="102"/>
      <c r="B134" s="92" t="s">
        <v>245</v>
      </c>
      <c r="C134" s="105" t="s">
        <v>246</v>
      </c>
      <c r="D134" s="63" t="s">
        <v>23</v>
      </c>
      <c r="E134" s="62">
        <v>25</v>
      </c>
      <c r="F134" s="63">
        <v>4</v>
      </c>
      <c r="G134" s="59">
        <v>40</v>
      </c>
      <c r="H134" s="106">
        <f t="shared" si="11"/>
        <v>4000</v>
      </c>
      <c r="I134" s="119"/>
      <c r="J134" s="75"/>
      <c r="K134" s="76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</row>
    <row r="135" s="2" customFormat="1" ht="16" customHeight="1" spans="1:206">
      <c r="A135" s="102"/>
      <c r="B135" s="92" t="s">
        <v>247</v>
      </c>
      <c r="C135" s="38" t="s">
        <v>248</v>
      </c>
      <c r="D135" s="63" t="s">
        <v>23</v>
      </c>
      <c r="E135" s="62">
        <v>45</v>
      </c>
      <c r="F135" s="63">
        <v>4</v>
      </c>
      <c r="G135" s="59">
        <v>30</v>
      </c>
      <c r="H135" s="106">
        <f t="shared" si="11"/>
        <v>5400</v>
      </c>
      <c r="I135" s="119"/>
      <c r="J135" s="75">
        <f>271.26+243.6+193.2</f>
        <v>708.06</v>
      </c>
      <c r="K135" s="76" t="s">
        <v>247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</row>
    <row r="136" s="2" customFormat="1" ht="16" customHeight="1" spans="1:206">
      <c r="A136" s="102"/>
      <c r="B136" s="92" t="s">
        <v>249</v>
      </c>
      <c r="C136" s="105" t="s">
        <v>250</v>
      </c>
      <c r="D136" s="63" t="s">
        <v>23</v>
      </c>
      <c r="E136" s="62">
        <v>36</v>
      </c>
      <c r="F136" s="63">
        <v>12</v>
      </c>
      <c r="G136" s="59">
        <v>2</v>
      </c>
      <c r="H136" s="106">
        <f t="shared" si="11"/>
        <v>864</v>
      </c>
      <c r="I136" s="119"/>
      <c r="J136" s="75">
        <f>209.3+446.4</f>
        <v>655.7</v>
      </c>
      <c r="K136" s="76" t="s">
        <v>251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</row>
    <row r="137" s="2" customFormat="1" ht="16" customHeight="1" spans="1:206">
      <c r="A137" s="102"/>
      <c r="B137" s="92" t="s">
        <v>252</v>
      </c>
      <c r="C137" s="105"/>
      <c r="D137" s="63" t="s">
        <v>23</v>
      </c>
      <c r="E137" s="62">
        <v>1</v>
      </c>
      <c r="F137" s="63">
        <v>4</v>
      </c>
      <c r="G137" s="59">
        <v>200</v>
      </c>
      <c r="H137" s="106">
        <f t="shared" si="11"/>
        <v>800</v>
      </c>
      <c r="I137" s="119"/>
      <c r="J137" s="75"/>
      <c r="K137" s="76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</row>
    <row r="138" s="2" customFormat="1" ht="16" customHeight="1" spans="1:206">
      <c r="A138" s="102"/>
      <c r="B138" s="37" t="s">
        <v>253</v>
      </c>
      <c r="C138" s="38" t="s">
        <v>254</v>
      </c>
      <c r="D138" s="63" t="s">
        <v>23</v>
      </c>
      <c r="E138" s="62">
        <v>15</v>
      </c>
      <c r="F138" s="63">
        <v>4</v>
      </c>
      <c r="G138" s="59">
        <v>70</v>
      </c>
      <c r="H138" s="106">
        <f t="shared" si="11"/>
        <v>4200</v>
      </c>
      <c r="I138" s="119"/>
      <c r="J138" s="75"/>
      <c r="K138" s="76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</row>
    <row r="139" s="5" customFormat="1" ht="16" customHeight="1" spans="1:206">
      <c r="A139" s="102"/>
      <c r="B139" s="98" t="s">
        <v>255</v>
      </c>
      <c r="C139" s="134" t="s">
        <v>256</v>
      </c>
      <c r="D139" s="135" t="s">
        <v>32</v>
      </c>
      <c r="E139" s="108">
        <v>1</v>
      </c>
      <c r="F139" s="58">
        <v>1</v>
      </c>
      <c r="G139" s="109">
        <v>300</v>
      </c>
      <c r="H139" s="110">
        <f t="shared" ref="H139" si="12">E139*F139*G139</f>
        <v>300</v>
      </c>
      <c r="I139" s="152"/>
      <c r="J139" s="121"/>
      <c r="K139" s="122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  <c r="GP139" s="128"/>
      <c r="GQ139" s="128"/>
      <c r="GR139" s="128"/>
      <c r="GS139" s="128"/>
      <c r="GT139" s="128"/>
      <c r="GU139" s="128"/>
      <c r="GV139" s="128"/>
      <c r="GW139" s="128"/>
      <c r="GX139" s="128"/>
    </row>
    <row r="140" s="2" customFormat="1" ht="16" customHeight="1" spans="1:206">
      <c r="A140" s="102" t="s">
        <v>68</v>
      </c>
      <c r="B140" s="37" t="s">
        <v>257</v>
      </c>
      <c r="C140" s="38" t="s">
        <v>258</v>
      </c>
      <c r="D140" s="136" t="s">
        <v>32</v>
      </c>
      <c r="E140" s="62">
        <v>10</v>
      </c>
      <c r="F140" s="63">
        <v>1</v>
      </c>
      <c r="G140" s="59">
        <v>5</v>
      </c>
      <c r="H140" s="106">
        <f t="shared" si="11"/>
        <v>50</v>
      </c>
      <c r="I140" s="119"/>
      <c r="J140" s="75"/>
      <c r="K140" s="76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</row>
    <row r="141" s="2" customFormat="1" ht="16" customHeight="1" spans="1:206">
      <c r="A141" s="102"/>
      <c r="B141" s="37" t="s">
        <v>259</v>
      </c>
      <c r="C141" s="38" t="s">
        <v>260</v>
      </c>
      <c r="D141" s="136" t="s">
        <v>32</v>
      </c>
      <c r="E141" s="62">
        <v>5</v>
      </c>
      <c r="F141" s="63">
        <v>1</v>
      </c>
      <c r="G141" s="59">
        <v>100</v>
      </c>
      <c r="H141" s="106">
        <f t="shared" si="11"/>
        <v>500</v>
      </c>
      <c r="I141" s="119"/>
      <c r="J141" s="75"/>
      <c r="K141" s="76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</row>
    <row r="142" s="2" customFormat="1" ht="16" customHeight="1" spans="1:206">
      <c r="A142" s="102"/>
      <c r="B142" s="37" t="s">
        <v>261</v>
      </c>
      <c r="C142" s="38" t="s">
        <v>262</v>
      </c>
      <c r="D142" s="136" t="s">
        <v>32</v>
      </c>
      <c r="E142" s="62">
        <v>2</v>
      </c>
      <c r="F142" s="63">
        <v>1</v>
      </c>
      <c r="G142" s="59">
        <v>400</v>
      </c>
      <c r="H142" s="106">
        <f t="shared" si="11"/>
        <v>800</v>
      </c>
      <c r="I142" s="119"/>
      <c r="J142" s="75"/>
      <c r="K142" s="76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</row>
    <row r="143" s="2" customFormat="1" ht="16" customHeight="1" spans="1:206">
      <c r="A143" s="102"/>
      <c r="B143" s="37" t="s">
        <v>263</v>
      </c>
      <c r="C143" s="38"/>
      <c r="D143" s="136" t="s">
        <v>32</v>
      </c>
      <c r="E143" s="62">
        <v>2</v>
      </c>
      <c r="F143" s="63">
        <v>1</v>
      </c>
      <c r="G143" s="59">
        <v>100</v>
      </c>
      <c r="H143" s="106">
        <f t="shared" si="11"/>
        <v>200</v>
      </c>
      <c r="I143" s="119"/>
      <c r="J143" s="75"/>
      <c r="K143" s="76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</row>
    <row r="144" s="5" customFormat="1" ht="16" customHeight="1" spans="1:206">
      <c r="A144" s="102"/>
      <c r="B144" s="98" t="s">
        <v>255</v>
      </c>
      <c r="C144" s="134" t="s">
        <v>264</v>
      </c>
      <c r="D144" s="135" t="s">
        <v>32</v>
      </c>
      <c r="E144" s="108">
        <v>1</v>
      </c>
      <c r="F144" s="58">
        <v>1</v>
      </c>
      <c r="G144" s="109">
        <v>300</v>
      </c>
      <c r="H144" s="110">
        <f t="shared" si="11"/>
        <v>300</v>
      </c>
      <c r="I144" s="152"/>
      <c r="J144" s="121"/>
      <c r="K144" s="122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  <c r="GP144" s="128"/>
      <c r="GQ144" s="128"/>
      <c r="GR144" s="128"/>
      <c r="GS144" s="128"/>
      <c r="GT144" s="128"/>
      <c r="GU144" s="128"/>
      <c r="GV144" s="128"/>
      <c r="GW144" s="128"/>
      <c r="GX144" s="128"/>
    </row>
    <row r="145" s="2" customFormat="1" ht="16" customHeight="1" spans="1:206">
      <c r="A145" s="102" t="s">
        <v>99</v>
      </c>
      <c r="B145" s="37" t="s">
        <v>265</v>
      </c>
      <c r="C145" s="38"/>
      <c r="D145" s="136" t="s">
        <v>32</v>
      </c>
      <c r="E145" s="62">
        <v>1</v>
      </c>
      <c r="F145" s="63">
        <v>1</v>
      </c>
      <c r="G145" s="59">
        <v>300</v>
      </c>
      <c r="H145" s="106">
        <f t="shared" si="11"/>
        <v>300</v>
      </c>
      <c r="I145" s="119"/>
      <c r="J145" s="75"/>
      <c r="K145" s="76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</row>
    <row r="146" s="2" customFormat="1" ht="16" customHeight="1" spans="1:206">
      <c r="A146" s="102"/>
      <c r="B146" s="37" t="s">
        <v>266</v>
      </c>
      <c r="C146" s="38" t="s">
        <v>267</v>
      </c>
      <c r="D146" s="136" t="s">
        <v>32</v>
      </c>
      <c r="E146" s="62">
        <v>100</v>
      </c>
      <c r="F146" s="63">
        <v>1</v>
      </c>
      <c r="G146" s="59">
        <v>20</v>
      </c>
      <c r="H146" s="106">
        <f t="shared" si="11"/>
        <v>2000</v>
      </c>
      <c r="I146" s="119"/>
      <c r="J146" s="75"/>
      <c r="K146" s="76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</row>
    <row r="147" s="2" customFormat="1" ht="16" customHeight="1" spans="1:206">
      <c r="A147" s="102"/>
      <c r="B147" s="37" t="s">
        <v>268</v>
      </c>
      <c r="C147" s="38" t="s">
        <v>269</v>
      </c>
      <c r="D147" s="136" t="s">
        <v>32</v>
      </c>
      <c r="E147" s="62">
        <v>100</v>
      </c>
      <c r="F147" s="63">
        <v>1</v>
      </c>
      <c r="G147" s="59">
        <v>80</v>
      </c>
      <c r="H147" s="106">
        <f t="shared" si="11"/>
        <v>8000</v>
      </c>
      <c r="I147" s="119"/>
      <c r="J147" s="75"/>
      <c r="K147" s="76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</row>
    <row r="148" s="2" customFormat="1" ht="16" customHeight="1" spans="1:206">
      <c r="A148" s="102"/>
      <c r="B148" s="37" t="s">
        <v>257</v>
      </c>
      <c r="C148" s="38" t="s">
        <v>258</v>
      </c>
      <c r="D148" s="136" t="s">
        <v>32</v>
      </c>
      <c r="E148" s="62">
        <v>20</v>
      </c>
      <c r="F148" s="63">
        <v>1</v>
      </c>
      <c r="G148" s="59">
        <v>5</v>
      </c>
      <c r="H148" s="106">
        <f t="shared" si="11"/>
        <v>100</v>
      </c>
      <c r="I148" s="119"/>
      <c r="J148" s="75"/>
      <c r="K148" s="76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</row>
    <row r="149" s="2" customFormat="1" ht="16" customHeight="1" spans="1:206">
      <c r="A149" s="102"/>
      <c r="B149" s="37" t="s">
        <v>263</v>
      </c>
      <c r="C149" s="38"/>
      <c r="D149" s="136" t="s">
        <v>32</v>
      </c>
      <c r="E149" s="62">
        <v>6</v>
      </c>
      <c r="F149" s="63">
        <v>1</v>
      </c>
      <c r="G149" s="59">
        <v>100</v>
      </c>
      <c r="H149" s="106">
        <f t="shared" si="11"/>
        <v>600</v>
      </c>
      <c r="I149" s="119"/>
      <c r="J149" s="75"/>
      <c r="K149" s="76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</row>
    <row r="150" s="2" customFormat="1" ht="16" customHeight="1" spans="1:206">
      <c r="A150" s="102"/>
      <c r="B150" s="37" t="s">
        <v>270</v>
      </c>
      <c r="C150" s="38" t="s">
        <v>271</v>
      </c>
      <c r="D150" s="136" t="s">
        <v>32</v>
      </c>
      <c r="E150" s="62">
        <v>10</v>
      </c>
      <c r="F150" s="63">
        <v>1</v>
      </c>
      <c r="G150" s="59">
        <v>10</v>
      </c>
      <c r="H150" s="106">
        <f t="shared" si="11"/>
        <v>100</v>
      </c>
      <c r="I150" s="119"/>
      <c r="J150" s="75"/>
      <c r="K150" s="76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</row>
    <row r="151" s="2" customFormat="1" ht="16" customHeight="1" spans="1:206">
      <c r="A151" s="102"/>
      <c r="B151" s="37" t="s">
        <v>272</v>
      </c>
      <c r="C151" s="38"/>
      <c r="D151" s="136" t="s">
        <v>32</v>
      </c>
      <c r="E151" s="62">
        <v>10</v>
      </c>
      <c r="F151" s="63">
        <v>1</v>
      </c>
      <c r="G151" s="59">
        <v>300</v>
      </c>
      <c r="H151" s="106">
        <f t="shared" si="11"/>
        <v>3000</v>
      </c>
      <c r="I151" s="119"/>
      <c r="J151" s="75"/>
      <c r="K151" s="76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</row>
    <row r="152" s="2" customFormat="1" ht="16" customHeight="1" spans="1:206">
      <c r="A152" s="102"/>
      <c r="B152" s="37" t="s">
        <v>273</v>
      </c>
      <c r="C152" s="38" t="s">
        <v>274</v>
      </c>
      <c r="D152" s="136" t="s">
        <v>32</v>
      </c>
      <c r="E152" s="62">
        <v>100</v>
      </c>
      <c r="F152" s="63">
        <v>1</v>
      </c>
      <c r="G152" s="59">
        <v>10</v>
      </c>
      <c r="H152" s="106">
        <f t="shared" si="11"/>
        <v>1000</v>
      </c>
      <c r="I152" s="119"/>
      <c r="J152" s="75"/>
      <c r="K152" s="7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</row>
    <row r="153" s="2" customFormat="1" ht="16" customHeight="1" spans="1:206">
      <c r="A153" s="102"/>
      <c r="B153" s="37" t="s">
        <v>275</v>
      </c>
      <c r="C153" s="38" t="s">
        <v>276</v>
      </c>
      <c r="D153" s="136" t="s">
        <v>32</v>
      </c>
      <c r="E153" s="62">
        <v>10</v>
      </c>
      <c r="F153" s="63">
        <v>1</v>
      </c>
      <c r="G153" s="59">
        <v>100</v>
      </c>
      <c r="H153" s="106">
        <f t="shared" si="11"/>
        <v>1000</v>
      </c>
      <c r="I153" s="119"/>
      <c r="J153" s="75"/>
      <c r="K153" s="7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</row>
    <row r="154" s="5" customFormat="1" ht="16" customHeight="1" spans="1:206">
      <c r="A154" s="102"/>
      <c r="B154" s="98" t="s">
        <v>255</v>
      </c>
      <c r="C154" s="134" t="s">
        <v>264</v>
      </c>
      <c r="D154" s="135" t="s">
        <v>32</v>
      </c>
      <c r="E154" s="108">
        <v>1</v>
      </c>
      <c r="F154" s="58">
        <v>1</v>
      </c>
      <c r="G154" s="109">
        <v>300</v>
      </c>
      <c r="H154" s="110">
        <f t="shared" si="11"/>
        <v>300</v>
      </c>
      <c r="I154" s="152"/>
      <c r="J154" s="121">
        <f>225.24</f>
        <v>225.24</v>
      </c>
      <c r="K154" s="122" t="s">
        <v>255</v>
      </c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</row>
    <row r="155" s="6" customFormat="1" ht="16" customHeight="1" spans="1:206">
      <c r="A155" s="99">
        <v>8</v>
      </c>
      <c r="B155" s="100" t="s">
        <v>277</v>
      </c>
      <c r="C155" s="101"/>
      <c r="D155" s="99" t="s">
        <v>114</v>
      </c>
      <c r="E155" s="111"/>
      <c r="F155" s="112"/>
      <c r="G155" s="113" t="s">
        <v>20</v>
      </c>
      <c r="H155" s="114">
        <f>SUM(H156:H167)</f>
        <v>64700</v>
      </c>
      <c r="I155" s="129"/>
      <c r="J155" s="153"/>
      <c r="K155" s="154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</row>
    <row r="156" s="2" customFormat="1" ht="16" customHeight="1" spans="1:206">
      <c r="A156" s="90" t="s">
        <v>115</v>
      </c>
      <c r="B156" s="37" t="s">
        <v>278</v>
      </c>
      <c r="C156" s="37" t="s">
        <v>279</v>
      </c>
      <c r="D156" s="63" t="s">
        <v>23</v>
      </c>
      <c r="E156" s="62">
        <v>4</v>
      </c>
      <c r="F156" s="63">
        <v>2</v>
      </c>
      <c r="G156" s="59">
        <v>500</v>
      </c>
      <c r="H156" s="106">
        <f t="shared" ref="H156:H167" si="13">E156*F156*G156</f>
        <v>4000</v>
      </c>
      <c r="I156" s="119"/>
      <c r="J156" s="75"/>
      <c r="K156" s="7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</row>
    <row r="157" ht="16" customHeight="1" spans="1:11">
      <c r="A157" s="90"/>
      <c r="B157" s="32" t="s">
        <v>21</v>
      </c>
      <c r="C157" s="32" t="s">
        <v>280</v>
      </c>
      <c r="D157" s="31" t="s">
        <v>23</v>
      </c>
      <c r="E157" s="40">
        <v>2</v>
      </c>
      <c r="F157" s="31">
        <v>5</v>
      </c>
      <c r="G157" s="56">
        <v>250</v>
      </c>
      <c r="H157" s="57">
        <f t="shared" si="13"/>
        <v>2500</v>
      </c>
      <c r="I157" s="73"/>
      <c r="J157" s="71"/>
      <c r="K157" s="67"/>
    </row>
    <row r="158" ht="16" customHeight="1" spans="1:11">
      <c r="A158" s="90"/>
      <c r="B158" s="32" t="s">
        <v>25</v>
      </c>
      <c r="C158" s="32" t="s">
        <v>281</v>
      </c>
      <c r="D158" s="31" t="s">
        <v>23</v>
      </c>
      <c r="E158" s="40">
        <v>4</v>
      </c>
      <c r="F158" s="31">
        <v>5</v>
      </c>
      <c r="G158" s="56">
        <v>80</v>
      </c>
      <c r="H158" s="57">
        <f t="shared" si="13"/>
        <v>1600</v>
      </c>
      <c r="I158" s="73"/>
      <c r="J158" s="71"/>
      <c r="K158" s="67"/>
    </row>
    <row r="159" ht="16" customHeight="1" spans="1:11">
      <c r="A159" s="90"/>
      <c r="B159" s="32" t="s">
        <v>282</v>
      </c>
      <c r="C159" s="137" t="s">
        <v>283</v>
      </c>
      <c r="D159" s="31" t="s">
        <v>23</v>
      </c>
      <c r="E159" s="40">
        <v>2</v>
      </c>
      <c r="F159" s="31">
        <v>5</v>
      </c>
      <c r="G159" s="56">
        <v>400</v>
      </c>
      <c r="H159" s="57">
        <f t="shared" si="13"/>
        <v>4000</v>
      </c>
      <c r="I159" s="73"/>
      <c r="J159" s="71"/>
      <c r="K159" s="67"/>
    </row>
    <row r="160" ht="16" customHeight="1" spans="1:11">
      <c r="A160" s="90"/>
      <c r="B160" s="32"/>
      <c r="C160" s="137" t="s">
        <v>284</v>
      </c>
      <c r="D160" s="31" t="s">
        <v>23</v>
      </c>
      <c r="E160" s="40">
        <v>2</v>
      </c>
      <c r="F160" s="31">
        <v>5</v>
      </c>
      <c r="G160" s="56">
        <v>100</v>
      </c>
      <c r="H160" s="57">
        <f t="shared" si="13"/>
        <v>1000</v>
      </c>
      <c r="I160" s="73"/>
      <c r="J160" s="71"/>
      <c r="K160" s="67"/>
    </row>
    <row r="161" ht="16" customHeight="1" spans="1:11">
      <c r="A161" s="90"/>
      <c r="B161" s="32"/>
      <c r="C161" s="137" t="s">
        <v>285</v>
      </c>
      <c r="D161" s="31" t="s">
        <v>23</v>
      </c>
      <c r="E161" s="40">
        <v>2</v>
      </c>
      <c r="F161" s="31">
        <v>5</v>
      </c>
      <c r="G161" s="56">
        <v>100</v>
      </c>
      <c r="H161" s="57">
        <f t="shared" si="13"/>
        <v>1000</v>
      </c>
      <c r="I161" s="73"/>
      <c r="J161" s="71"/>
      <c r="K161" s="67"/>
    </row>
    <row r="162" ht="16" customHeight="1" spans="1:11">
      <c r="A162" s="90"/>
      <c r="B162" s="32"/>
      <c r="C162" s="137" t="s">
        <v>286</v>
      </c>
      <c r="D162" s="31" t="s">
        <v>23</v>
      </c>
      <c r="E162" s="40">
        <v>2</v>
      </c>
      <c r="F162" s="31">
        <v>1</v>
      </c>
      <c r="G162" s="56">
        <v>600</v>
      </c>
      <c r="H162" s="57">
        <f t="shared" si="13"/>
        <v>1200</v>
      </c>
      <c r="I162" s="73"/>
      <c r="J162" s="71"/>
      <c r="K162" s="67"/>
    </row>
    <row r="163" ht="16" customHeight="1" spans="1:11">
      <c r="A163" s="90"/>
      <c r="B163" s="32" t="s">
        <v>125</v>
      </c>
      <c r="C163" s="32" t="s">
        <v>287</v>
      </c>
      <c r="D163" s="31" t="s">
        <v>23</v>
      </c>
      <c r="E163" s="40">
        <v>4</v>
      </c>
      <c r="F163" s="31">
        <v>2</v>
      </c>
      <c r="G163" s="56">
        <v>100</v>
      </c>
      <c r="H163" s="57">
        <f t="shared" si="13"/>
        <v>800</v>
      </c>
      <c r="I163" s="73"/>
      <c r="J163" s="71"/>
      <c r="K163" s="67"/>
    </row>
    <row r="164" ht="16" customHeight="1" spans="1:210">
      <c r="A164" s="90" t="s">
        <v>131</v>
      </c>
      <c r="B164" s="32" t="s">
        <v>278</v>
      </c>
      <c r="C164" s="32" t="s">
        <v>288</v>
      </c>
      <c r="D164" s="31" t="s">
        <v>23</v>
      </c>
      <c r="E164" s="40">
        <v>5</v>
      </c>
      <c r="F164" s="31">
        <v>8</v>
      </c>
      <c r="G164" s="56">
        <v>500</v>
      </c>
      <c r="H164" s="57">
        <f t="shared" si="13"/>
        <v>20000</v>
      </c>
      <c r="I164" s="73"/>
      <c r="J164" s="71"/>
      <c r="K164" s="67"/>
      <c r="GY164" s="12"/>
      <c r="GZ164" s="12"/>
      <c r="HA164" s="12"/>
      <c r="HB164" s="12"/>
    </row>
    <row r="165" ht="16" customHeight="1" spans="1:11">
      <c r="A165" s="90"/>
      <c r="B165" s="32" t="s">
        <v>21</v>
      </c>
      <c r="C165" s="32" t="s">
        <v>289</v>
      </c>
      <c r="D165" s="31" t="s">
        <v>23</v>
      </c>
      <c r="E165" s="40">
        <v>3</v>
      </c>
      <c r="F165" s="31">
        <v>20</v>
      </c>
      <c r="G165" s="56">
        <v>250</v>
      </c>
      <c r="H165" s="57">
        <f t="shared" si="13"/>
        <v>15000</v>
      </c>
      <c r="I165" s="155"/>
      <c r="J165" s="71"/>
      <c r="K165" s="67"/>
    </row>
    <row r="166" ht="16" customHeight="1" spans="1:11">
      <c r="A166" s="90"/>
      <c r="B166" s="32" t="s">
        <v>25</v>
      </c>
      <c r="C166" s="32" t="s">
        <v>290</v>
      </c>
      <c r="D166" s="31" t="s">
        <v>23</v>
      </c>
      <c r="E166" s="40">
        <v>5</v>
      </c>
      <c r="F166" s="31">
        <v>24</v>
      </c>
      <c r="G166" s="56">
        <v>80</v>
      </c>
      <c r="H166" s="57">
        <f t="shared" si="13"/>
        <v>9600</v>
      </c>
      <c r="I166" s="73"/>
      <c r="J166" s="156">
        <v>12000</v>
      </c>
      <c r="K166" s="157" t="s">
        <v>291</v>
      </c>
    </row>
    <row r="167" ht="16" customHeight="1" spans="1:11">
      <c r="A167" s="90"/>
      <c r="B167" s="32" t="s">
        <v>125</v>
      </c>
      <c r="C167" s="137" t="s">
        <v>292</v>
      </c>
      <c r="D167" s="31" t="s">
        <v>23</v>
      </c>
      <c r="E167" s="40">
        <v>5</v>
      </c>
      <c r="F167" s="31">
        <v>8</v>
      </c>
      <c r="G167" s="56">
        <v>100</v>
      </c>
      <c r="H167" s="57">
        <f t="shared" si="13"/>
        <v>4000</v>
      </c>
      <c r="I167" s="73"/>
      <c r="J167" s="71">
        <v>46965.85</v>
      </c>
      <c r="K167" s="67" t="s">
        <v>293</v>
      </c>
    </row>
    <row r="168" s="8" customFormat="1" ht="16" customHeight="1" spans="1:217">
      <c r="A168" s="138">
        <v>9</v>
      </c>
      <c r="B168" s="139" t="s">
        <v>1</v>
      </c>
      <c r="C168" s="140"/>
      <c r="D168" s="138" t="s">
        <v>114</v>
      </c>
      <c r="E168" s="146"/>
      <c r="F168" s="147"/>
      <c r="G168" s="148" t="s">
        <v>20</v>
      </c>
      <c r="H168" s="149">
        <f>SUM(H169:H176)</f>
        <v>162000</v>
      </c>
      <c r="I168" s="158"/>
      <c r="J168" s="159"/>
      <c r="K168" s="142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</row>
    <row r="169" s="8" customFormat="1" ht="16" customHeight="1" spans="1:217">
      <c r="A169" s="141"/>
      <c r="B169" s="43" t="s">
        <v>294</v>
      </c>
      <c r="C169" s="142" t="s">
        <v>295</v>
      </c>
      <c r="D169" s="63" t="s">
        <v>296</v>
      </c>
      <c r="E169" s="62">
        <v>1</v>
      </c>
      <c r="F169" s="63">
        <v>6</v>
      </c>
      <c r="G169" s="107">
        <v>1500</v>
      </c>
      <c r="H169" s="150">
        <f>E169*F169*G169</f>
        <v>9000</v>
      </c>
      <c r="I169" s="161"/>
      <c r="J169" s="159">
        <v>100000</v>
      </c>
      <c r="K169" s="142" t="s">
        <v>297</v>
      </c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</row>
    <row r="170" s="8" customFormat="1" ht="16" customHeight="1" spans="1:217">
      <c r="A170" s="141"/>
      <c r="B170" s="43" t="s">
        <v>298</v>
      </c>
      <c r="C170" s="142" t="s">
        <v>299</v>
      </c>
      <c r="D170" s="63" t="s">
        <v>296</v>
      </c>
      <c r="E170" s="62">
        <v>2</v>
      </c>
      <c r="F170" s="63">
        <v>6</v>
      </c>
      <c r="G170" s="107">
        <v>1100</v>
      </c>
      <c r="H170" s="150">
        <f t="shared" ref="H170:H176" si="14">E170*F170*G170</f>
        <v>13200</v>
      </c>
      <c r="I170" s="161"/>
      <c r="J170" s="159"/>
      <c r="K170" s="142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</row>
    <row r="171" s="8" customFormat="1" ht="16" customHeight="1" spans="1:217">
      <c r="A171" s="141"/>
      <c r="B171" s="43" t="s">
        <v>300</v>
      </c>
      <c r="C171" s="142" t="s">
        <v>301</v>
      </c>
      <c r="D171" s="63" t="s">
        <v>296</v>
      </c>
      <c r="E171" s="62">
        <v>1</v>
      </c>
      <c r="F171" s="63">
        <v>6</v>
      </c>
      <c r="G171" s="107">
        <v>1500</v>
      </c>
      <c r="H171" s="150">
        <f t="shared" si="14"/>
        <v>9000</v>
      </c>
      <c r="I171" s="161"/>
      <c r="J171" s="159"/>
      <c r="K171" s="142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</row>
    <row r="172" s="8" customFormat="1" ht="16" customHeight="1" spans="1:217">
      <c r="A172" s="141"/>
      <c r="B172" s="43" t="s">
        <v>302</v>
      </c>
      <c r="C172" s="142" t="s">
        <v>303</v>
      </c>
      <c r="D172" s="63" t="s">
        <v>296</v>
      </c>
      <c r="E172" s="62">
        <v>1</v>
      </c>
      <c r="F172" s="63">
        <v>8</v>
      </c>
      <c r="G172" s="107">
        <v>1500</v>
      </c>
      <c r="H172" s="150">
        <f t="shared" si="14"/>
        <v>12000</v>
      </c>
      <c r="I172" s="161"/>
      <c r="J172" s="159"/>
      <c r="K172" s="142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</row>
    <row r="173" s="8" customFormat="1" ht="16" customHeight="1" spans="1:217">
      <c r="A173" s="141"/>
      <c r="B173" s="43" t="s">
        <v>304</v>
      </c>
      <c r="C173" s="142" t="s">
        <v>305</v>
      </c>
      <c r="D173" s="63" t="s">
        <v>296</v>
      </c>
      <c r="E173" s="62">
        <v>1</v>
      </c>
      <c r="F173" s="63">
        <v>8</v>
      </c>
      <c r="G173" s="107">
        <v>1100</v>
      </c>
      <c r="H173" s="150">
        <f t="shared" si="14"/>
        <v>8800</v>
      </c>
      <c r="I173" s="161"/>
      <c r="J173" s="159"/>
      <c r="K173" s="142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/>
      <c r="FO173" s="160"/>
      <c r="FP173" s="160"/>
      <c r="FQ173" s="160"/>
      <c r="FR173" s="160"/>
      <c r="FS173" s="160"/>
      <c r="FT173" s="160"/>
      <c r="FU173" s="160"/>
      <c r="FV173" s="160"/>
      <c r="FW173" s="160"/>
      <c r="FX173" s="160"/>
      <c r="FY173" s="160"/>
      <c r="FZ173" s="160"/>
      <c r="GA173" s="160"/>
      <c r="GB173" s="160"/>
      <c r="GC173" s="160"/>
      <c r="GD173" s="160"/>
      <c r="GE173" s="160"/>
      <c r="GF173" s="160"/>
      <c r="GG173" s="160"/>
      <c r="GH173" s="160"/>
      <c r="GI173" s="160"/>
      <c r="GJ173" s="160"/>
      <c r="GK173" s="160"/>
      <c r="GL173" s="160"/>
      <c r="GM173" s="160"/>
      <c r="GN173" s="160"/>
      <c r="GO173" s="160"/>
      <c r="GP173" s="160"/>
      <c r="GQ173" s="160"/>
      <c r="GR173" s="160"/>
      <c r="GS173" s="160"/>
      <c r="GT173" s="160"/>
      <c r="GU173" s="160"/>
      <c r="GV173" s="160"/>
      <c r="GW173" s="160"/>
      <c r="GX173" s="160"/>
      <c r="GY173" s="160"/>
      <c r="GZ173" s="160"/>
      <c r="HA173" s="160"/>
      <c r="HB173" s="160"/>
      <c r="HC173" s="160"/>
      <c r="HD173" s="160"/>
      <c r="HE173" s="160"/>
      <c r="HF173" s="160"/>
      <c r="HG173" s="160"/>
      <c r="HH173" s="160"/>
      <c r="HI173" s="160"/>
    </row>
    <row r="174" s="8" customFormat="1" ht="16" customHeight="1" spans="1:217">
      <c r="A174" s="141"/>
      <c r="B174" s="43" t="s">
        <v>306</v>
      </c>
      <c r="C174" s="142" t="s">
        <v>307</v>
      </c>
      <c r="D174" s="63" t="s">
        <v>296</v>
      </c>
      <c r="E174" s="62">
        <v>1</v>
      </c>
      <c r="F174" s="63">
        <v>8</v>
      </c>
      <c r="G174" s="107">
        <v>1000</v>
      </c>
      <c r="H174" s="150">
        <f t="shared" si="14"/>
        <v>8000</v>
      </c>
      <c r="I174" s="161"/>
      <c r="J174" s="159"/>
      <c r="K174" s="142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/>
      <c r="FO174" s="160"/>
      <c r="FP174" s="160"/>
      <c r="FQ174" s="160"/>
      <c r="FR174" s="160"/>
      <c r="FS174" s="160"/>
      <c r="FT174" s="160"/>
      <c r="FU174" s="160"/>
      <c r="FV174" s="160"/>
      <c r="FW174" s="160"/>
      <c r="FX174" s="160"/>
      <c r="FY174" s="160"/>
      <c r="FZ174" s="160"/>
      <c r="GA174" s="160"/>
      <c r="GB174" s="160"/>
      <c r="GC174" s="160"/>
      <c r="GD174" s="160"/>
      <c r="GE174" s="160"/>
      <c r="GF174" s="160"/>
      <c r="GG174" s="160"/>
      <c r="GH174" s="160"/>
      <c r="GI174" s="160"/>
      <c r="GJ174" s="160"/>
      <c r="GK174" s="160"/>
      <c r="GL174" s="160"/>
      <c r="GM174" s="160"/>
      <c r="GN174" s="160"/>
      <c r="GO174" s="160"/>
      <c r="GP174" s="160"/>
      <c r="GQ174" s="160"/>
      <c r="GR174" s="160"/>
      <c r="GS174" s="160"/>
      <c r="GT174" s="160"/>
      <c r="GU174" s="160"/>
      <c r="GV174" s="160"/>
      <c r="GW174" s="160"/>
      <c r="GX174" s="160"/>
      <c r="GY174" s="160"/>
      <c r="GZ174" s="160"/>
      <c r="HA174" s="160"/>
      <c r="HB174" s="160"/>
      <c r="HC174" s="160"/>
      <c r="HD174" s="160"/>
      <c r="HE174" s="160"/>
      <c r="HF174" s="160"/>
      <c r="HG174" s="160"/>
      <c r="HH174" s="160"/>
      <c r="HI174" s="160"/>
    </row>
    <row r="175" s="2" customFormat="1" ht="16" customHeight="1" spans="1:217">
      <c r="A175" s="91"/>
      <c r="B175" s="37" t="s">
        <v>304</v>
      </c>
      <c r="C175" s="76" t="s">
        <v>308</v>
      </c>
      <c r="D175" s="63" t="s">
        <v>296</v>
      </c>
      <c r="E175" s="62">
        <v>1</v>
      </c>
      <c r="F175" s="63">
        <v>20</v>
      </c>
      <c r="G175" s="107">
        <v>1100</v>
      </c>
      <c r="H175" s="106">
        <f t="shared" si="14"/>
        <v>22000</v>
      </c>
      <c r="I175" s="119"/>
      <c r="J175" s="75"/>
      <c r="K175" s="76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</row>
    <row r="176" s="2" customFormat="1" ht="16" customHeight="1" spans="1:217">
      <c r="A176" s="91"/>
      <c r="B176" s="37" t="s">
        <v>306</v>
      </c>
      <c r="C176" s="76" t="s">
        <v>308</v>
      </c>
      <c r="D176" s="63" t="s">
        <v>296</v>
      </c>
      <c r="E176" s="62">
        <v>4</v>
      </c>
      <c r="F176" s="63">
        <v>20</v>
      </c>
      <c r="G176" s="107">
        <v>1000</v>
      </c>
      <c r="H176" s="106">
        <f t="shared" si="14"/>
        <v>80000</v>
      </c>
      <c r="I176" s="119"/>
      <c r="J176" s="75"/>
      <c r="K176" s="76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</row>
    <row r="177" ht="16" customHeight="1" spans="1:11">
      <c r="A177" s="143">
        <v>10</v>
      </c>
      <c r="B177" s="144" t="s">
        <v>4</v>
      </c>
      <c r="C177" s="145"/>
      <c r="D177" s="27"/>
      <c r="E177" s="151"/>
      <c r="F177" s="151"/>
      <c r="G177" s="151"/>
      <c r="H177" s="55">
        <f>H5+H12+H26+H65+H84+H103+H119+H155+H168</f>
        <v>1276674</v>
      </c>
      <c r="I177" s="162" t="s">
        <v>309</v>
      </c>
      <c r="J177" s="71">
        <f>SUM(J5:J176)</f>
        <v>874342.55</v>
      </c>
      <c r="K177" s="67" t="s">
        <v>18</v>
      </c>
    </row>
    <row r="178" ht="16" customHeight="1" spans="1:11">
      <c r="A178" s="67"/>
      <c r="B178" s="32"/>
      <c r="C178" s="67"/>
      <c r="D178" s="67"/>
      <c r="E178" s="67"/>
      <c r="F178" s="67"/>
      <c r="G178" s="67"/>
      <c r="H178" s="71">
        <f>Summary!C11</f>
        <v>76600.44</v>
      </c>
      <c r="I178" s="67" t="s">
        <v>310</v>
      </c>
      <c r="J178" s="71">
        <f>J177+H178</f>
        <v>950942.99</v>
      </c>
      <c r="K178" s="67" t="s">
        <v>311</v>
      </c>
    </row>
    <row r="179" ht="16" customHeight="1" spans="1:11">
      <c r="A179" s="67"/>
      <c r="B179" s="32"/>
      <c r="C179" s="67"/>
      <c r="D179" s="67"/>
      <c r="E179" s="67"/>
      <c r="F179" s="67"/>
      <c r="G179" s="67"/>
      <c r="H179" s="71">
        <f>SUM(H177:H178)</f>
        <v>1353274.44</v>
      </c>
      <c r="I179" s="67" t="s">
        <v>312</v>
      </c>
      <c r="J179" s="71">
        <f>H179-J178</f>
        <v>402331.45</v>
      </c>
      <c r="K179" s="67"/>
    </row>
    <row r="180" spans="1:11">
      <c r="A180" s="67"/>
      <c r="B180" s="32"/>
      <c r="C180" s="67"/>
      <c r="D180" s="67"/>
      <c r="E180" s="67"/>
      <c r="F180" s="67"/>
      <c r="G180" s="67"/>
      <c r="H180" s="71"/>
      <c r="I180" s="67"/>
      <c r="J180" s="163">
        <f>J179/H179</f>
        <v>0.297302186539487</v>
      </c>
      <c r="K180" s="67"/>
    </row>
  </sheetData>
  <mergeCells count="18">
    <mergeCell ref="B4:C4"/>
    <mergeCell ref="A13:A18"/>
    <mergeCell ref="A19:A25"/>
    <mergeCell ref="A27:A43"/>
    <mergeCell ref="A44:A64"/>
    <mergeCell ref="A66:A72"/>
    <mergeCell ref="A73:A83"/>
    <mergeCell ref="A85:A90"/>
    <mergeCell ref="A91:A95"/>
    <mergeCell ref="A96:A98"/>
    <mergeCell ref="A99:A102"/>
    <mergeCell ref="A120:A139"/>
    <mergeCell ref="A140:A144"/>
    <mergeCell ref="A145:A154"/>
    <mergeCell ref="A156:A163"/>
    <mergeCell ref="A164:A167"/>
    <mergeCell ref="B159:B162"/>
    <mergeCell ref="E1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Road trip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</dc:creator>
  <cp:lastModifiedBy>Vivien 赵晨菲</cp:lastModifiedBy>
  <dcterms:created xsi:type="dcterms:W3CDTF">2015-01-31T00:48:00Z</dcterms:created>
  <cp:lastPrinted>2015-05-09T23:07:00Z</cp:lastPrinted>
  <dcterms:modified xsi:type="dcterms:W3CDTF">2022-08-25T18:07:15Z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_NewReviewCycle">
    <vt:lpwstr/>
  </property>
  <property fmtid="{D5CDD505-2E9C-101B-9397-08002B2CF9AE}" pid="4" name="ICV">
    <vt:lpwstr>724957AF453D2315E6F2FC628D0E5947</vt:lpwstr>
  </property>
</Properties>
</file>