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0" windowWidth="14810" windowHeight="8010"/>
  </bookViews>
  <sheets>
    <sheet name="汇总" sheetId="1" r:id="rId1"/>
  </sheets>
  <calcPr calcId="144525"/>
</workbook>
</file>

<file path=xl/calcChain.xml><?xml version="1.0" encoding="utf-8"?>
<calcChain xmlns="http://schemas.openxmlformats.org/spreadsheetml/2006/main">
  <c r="D32" i="1" l="1"/>
  <c r="D35" i="1" l="1"/>
  <c r="D31" i="1"/>
  <c r="D30" i="1"/>
  <c r="D29" i="1" l="1"/>
  <c r="D28" i="1" l="1"/>
  <c r="D27" i="1"/>
  <c r="D43" i="1" l="1"/>
  <c r="D24" i="1" l="1"/>
  <c r="D25" i="1"/>
  <c r="D23" i="1"/>
  <c r="D22" i="1" l="1"/>
  <c r="D21" i="1" l="1"/>
  <c r="D16" i="1" l="1"/>
  <c r="D17" i="1"/>
  <c r="D13" i="1" l="1"/>
  <c r="D12" i="1" l="1"/>
  <c r="D44" i="1" l="1"/>
  <c r="D47" i="1" s="1"/>
</calcChain>
</file>

<file path=xl/sharedStrings.xml><?xml version="1.0" encoding="utf-8"?>
<sst xmlns="http://schemas.openxmlformats.org/spreadsheetml/2006/main" count="73" uniqueCount="70">
  <si>
    <t>序号</t>
    <phoneticPr fontId="2" type="noConversion"/>
  </si>
  <si>
    <t>项目名称</t>
    <phoneticPr fontId="2" type="noConversion"/>
  </si>
  <si>
    <t>活动日期</t>
    <phoneticPr fontId="2" type="noConversion"/>
  </si>
  <si>
    <t>项目金额</t>
    <phoneticPr fontId="2" type="noConversion"/>
  </si>
  <si>
    <t>各项目汇总</t>
    <phoneticPr fontId="2" type="noConversion"/>
  </si>
  <si>
    <t>合计：</t>
    <phoneticPr fontId="2" type="noConversion"/>
  </si>
  <si>
    <t>大使馆交车仪式</t>
    <phoneticPr fontId="2" type="noConversion"/>
  </si>
  <si>
    <t>艺术展</t>
    <phoneticPr fontId="2" type="noConversion"/>
  </si>
  <si>
    <t>团建差价</t>
    <phoneticPr fontId="2" type="noConversion"/>
  </si>
  <si>
    <t>material production
冰墩墩采购</t>
    <phoneticPr fontId="2" type="noConversion"/>
  </si>
  <si>
    <t>使馆物资采购
报销</t>
    <phoneticPr fontId="2" type="noConversion"/>
  </si>
  <si>
    <t>茶叶购买</t>
    <phoneticPr fontId="2" type="noConversion"/>
  </si>
  <si>
    <t>媒体视频垫付</t>
    <phoneticPr fontId="2" type="noConversion"/>
  </si>
  <si>
    <t>光头强报销</t>
    <phoneticPr fontId="2" type="noConversion"/>
  </si>
  <si>
    <t>中标金额</t>
    <phoneticPr fontId="2" type="noConversion"/>
  </si>
  <si>
    <t>媒体茶叶</t>
    <phoneticPr fontId="2" type="noConversion"/>
  </si>
  <si>
    <t>30000元垫付收取20%服务费</t>
    <phoneticPr fontId="2" type="noConversion"/>
  </si>
  <si>
    <t>斯柯达试驾已发生费用</t>
    <phoneticPr fontId="2" type="noConversion"/>
  </si>
  <si>
    <t>备注</t>
    <phoneticPr fontId="2" type="noConversion"/>
  </si>
  <si>
    <t>展厅活动摄影摄像</t>
    <phoneticPr fontId="2" type="noConversion"/>
  </si>
  <si>
    <t>展厅活动大使招待费</t>
    <phoneticPr fontId="2" type="noConversion"/>
  </si>
  <si>
    <t>摄影摄像19345  20%服务费+税金</t>
    <phoneticPr fontId="2" type="noConversion"/>
  </si>
  <si>
    <t xml:space="preserve">大使招待共20000元20%服务费+税金 ，上海网球承担7876 </t>
    <phoneticPr fontId="2" type="noConversion"/>
  </si>
  <si>
    <t>成都啤酒节 媒体京东卡</t>
    <phoneticPr fontId="2" type="noConversion"/>
  </si>
  <si>
    <t>阳澄湖螃蟹券</t>
    <phoneticPr fontId="2" type="noConversion"/>
  </si>
  <si>
    <r>
      <t>24张*500元/张</t>
    </r>
    <r>
      <rPr>
        <sz val="11"/>
        <color theme="1"/>
        <rFont val="宋体"/>
        <family val="3"/>
        <charset val="134"/>
        <scheme val="minor"/>
      </rPr>
      <t>*20%财务处理费+6%税金</t>
    </r>
    <phoneticPr fontId="2" type="noConversion"/>
  </si>
  <si>
    <t xml:space="preserve">6500大闸蟹媒体礼券   20%财务处理费+6%税金  </t>
    <phoneticPr fontId="2" type="noConversion"/>
  </si>
  <si>
    <t>媒体招待+媒体礼券</t>
    <phoneticPr fontId="2" type="noConversion"/>
  </si>
  <si>
    <t>深圳高交会</t>
    <phoneticPr fontId="2" type="noConversion"/>
  </si>
  <si>
    <t>上海捷克商会</t>
    <phoneticPr fontId="2" type="noConversion"/>
  </si>
  <si>
    <t>捷克使馆绿带行动</t>
    <phoneticPr fontId="2" type="noConversion"/>
  </si>
  <si>
    <t>礼品样品采购</t>
    <phoneticPr fontId="2" type="noConversion"/>
  </si>
  <si>
    <t>礼品样品 1400*20%财务处理费+6%税金</t>
    <phoneticPr fontId="2" type="noConversion"/>
  </si>
  <si>
    <t>礼品样品 1337*20%财务处理费+6%税金</t>
    <phoneticPr fontId="2" type="noConversion"/>
  </si>
  <si>
    <t>团建差额部分</t>
    <phoneticPr fontId="2" type="noConversion"/>
  </si>
  <si>
    <t>领导回国  茶叶</t>
    <phoneticPr fontId="2" type="noConversion"/>
  </si>
  <si>
    <t>艺术展灯箱</t>
    <phoneticPr fontId="2" type="noConversion"/>
  </si>
  <si>
    <t>第一批收货：</t>
    <phoneticPr fontId="2" type="noConversion"/>
  </si>
  <si>
    <t>状态</t>
    <phoneticPr fontId="2" type="noConversion"/>
  </si>
  <si>
    <t>金额</t>
    <phoneticPr fontId="2" type="noConversion"/>
  </si>
  <si>
    <t>批次</t>
    <phoneticPr fontId="2" type="noConversion"/>
  </si>
  <si>
    <t>收货单已完成、发票已开、财务收款已完成</t>
    <phoneticPr fontId="2" type="noConversion"/>
  </si>
  <si>
    <t xml:space="preserve">媒体150份礼品*188元/份 *20%财务处理费+6%税金 </t>
    <phoneticPr fontId="2" type="noConversion"/>
  </si>
  <si>
    <t>中标剩余可用金额：</t>
    <phoneticPr fontId="2" type="noConversion"/>
  </si>
  <si>
    <t>媒体螃蟹券</t>
    <phoneticPr fontId="2" type="noConversion"/>
  </si>
  <si>
    <t>12月9日  媒体螃蟹券   7000*20%财务处理费+6%税金</t>
    <phoneticPr fontId="2" type="noConversion"/>
  </si>
  <si>
    <t>深圳、上海项目视频</t>
    <phoneticPr fontId="2" type="noConversion"/>
  </si>
  <si>
    <t>含税8000</t>
    <phoneticPr fontId="2" type="noConversion"/>
  </si>
  <si>
    <t>媒体礼品袋</t>
    <phoneticPr fontId="2" type="noConversion"/>
  </si>
  <si>
    <t xml:space="preserve">定制无纺布袋  300个  单价26元/个  含制版费  </t>
    <phoneticPr fontId="2" type="noConversion"/>
  </si>
  <si>
    <t>第二批收货：</t>
    <phoneticPr fontId="2" type="noConversion"/>
  </si>
  <si>
    <t>结算额外申请：</t>
    <phoneticPr fontId="2" type="noConversion"/>
  </si>
  <si>
    <t>未税 52280  （12月15日 绿带圆桌）</t>
    <phoneticPr fontId="2" type="noConversion"/>
  </si>
  <si>
    <t>2022年整体剩余可用金额：</t>
    <phoneticPr fontId="2" type="noConversion"/>
  </si>
  <si>
    <t>媒体购物卡购买 2629*20%财务处理费+6%税金</t>
    <phoneticPr fontId="2" type="noConversion"/>
  </si>
  <si>
    <t>媒体购物卡购买</t>
    <phoneticPr fontId="2" type="noConversion"/>
  </si>
  <si>
    <t>香格里拉礼盒采购</t>
    <phoneticPr fontId="2" type="noConversion"/>
  </si>
  <si>
    <t>香格里拉礼盒采购 7075*20%财务处理费+6%税金</t>
    <phoneticPr fontId="2" type="noConversion"/>
  </si>
  <si>
    <t>香格里拉礼盒采购 1383*20%财务处理费+6%税金</t>
    <phoneticPr fontId="2" type="noConversion"/>
  </si>
  <si>
    <t>京东卡购买 10张2000元</t>
    <phoneticPr fontId="2" type="noConversion"/>
  </si>
  <si>
    <t>客户报销 5604</t>
    <phoneticPr fontId="2" type="noConversion"/>
  </si>
  <si>
    <t>媒体购物卡购买 20000*20%财务处理费+6%税金</t>
    <phoneticPr fontId="2" type="noConversion"/>
  </si>
  <si>
    <t>媒体招待 2014 + 1796   +媒体礼品 10000 =13810
收取20%服务费+6%税金</t>
    <phoneticPr fontId="2" type="noConversion"/>
  </si>
  <si>
    <t xml:space="preserve">媒体招待 三张发票 3573、671、1360=5604
                        收取20%服务费+6%税金 </t>
    <phoneticPr fontId="2" type="noConversion"/>
  </si>
  <si>
    <t>客户报销 6172</t>
    <phoneticPr fontId="2" type="noConversion"/>
  </si>
  <si>
    <t xml:space="preserve">客户报销 两张发票 3080、3092=6172
                        收取20%服务费+6%税金 </t>
    <phoneticPr fontId="2" type="noConversion"/>
  </si>
  <si>
    <t>EP利润</t>
    <phoneticPr fontId="2" type="noConversion"/>
  </si>
  <si>
    <t xml:space="preserve">截止到1月3日统计 </t>
    <phoneticPr fontId="2" type="noConversion"/>
  </si>
  <si>
    <t>客户报销 6116</t>
    <phoneticPr fontId="2" type="noConversion"/>
  </si>
  <si>
    <t>剩余可用金额的报销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</si>
</sst>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 x14ac:knownFonts="1">
    <font>
      <sz val="11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name val="Verdana"/>
      <family val="2"/>
    </font>
    <font>
      <sz val="12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b/>
      <sz val="14"/>
      <color theme="0"/>
      <name val="宋体"/>
      <family val="3"/>
      <charset val="134"/>
      <scheme val="minor"/>
    </font>
    <font>
      <b/>
      <sz val="11"/>
      <color rgb="FFC00000"/>
      <name val="宋体"/>
      <family val="3"/>
      <charset val="134"/>
      <scheme val="minor"/>
    </font>
    <font>
      <b/>
      <sz val="14"/>
      <color rgb="FFC00000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  <xf numFmtId="0" fontId="1" fillId="0" borderId="0"/>
    <xf numFmtId="0" fontId="5" fillId="0" borderId="0"/>
    <xf numFmtId="0" fontId="6" fillId="0" borderId="0"/>
  </cellStyleXfs>
  <cellXfs count="48">
    <xf numFmtId="0" fontId="0" fillId="0" borderId="0" xfId="0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58" fontId="0" fillId="0" borderId="1" xfId="0" applyNumberFormat="1" applyBorder="1" applyAlignment="1">
      <alignment horizontal="left"/>
    </xf>
    <xf numFmtId="38" fontId="0" fillId="0" borderId="1" xfId="0" applyNumberFormat="1" applyBorder="1" applyAlignment="1">
      <alignment horizontal="right"/>
    </xf>
    <xf numFmtId="38" fontId="0" fillId="0" borderId="1" xfId="0" applyNumberFormat="1" applyBorder="1"/>
    <xf numFmtId="38" fontId="0" fillId="0" borderId="0" xfId="0" applyNumberFormat="1"/>
    <xf numFmtId="0" fontId="0" fillId="0" borderId="1" xfId="0" applyBorder="1" applyAlignment="1">
      <alignment horizontal="left" wrapText="1"/>
    </xf>
    <xf numFmtId="0" fontId="0" fillId="0" borderId="0" xfId="0" applyBorder="1" applyAlignment="1">
      <alignment horizontal="right"/>
    </xf>
    <xf numFmtId="38" fontId="0" fillId="0" borderId="0" xfId="0" applyNumberFormat="1" applyBorder="1"/>
    <xf numFmtId="0" fontId="0" fillId="0" borderId="4" xfId="0" applyBorder="1" applyAlignment="1">
      <alignment horizontal="left"/>
    </xf>
    <xf numFmtId="58" fontId="0" fillId="0" borderId="2" xfId="0" applyNumberFormat="1" applyBorder="1" applyAlignment="1">
      <alignment horizontal="left"/>
    </xf>
    <xf numFmtId="0" fontId="0" fillId="0" borderId="0" xfId="0" applyAlignment="1">
      <alignment horizontal="right"/>
    </xf>
    <xf numFmtId="176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0" fontId="0" fillId="3" borderId="1" xfId="0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76" fontId="3" fillId="5" borderId="1" xfId="0" applyNumberFormat="1" applyFont="1" applyFill="1" applyBorder="1" applyAlignment="1">
      <alignment horizontal="right"/>
    </xf>
    <xf numFmtId="0" fontId="3" fillId="5" borderId="1" xfId="0" applyFont="1" applyFill="1" applyBorder="1" applyAlignment="1">
      <alignment horizontal="right"/>
    </xf>
    <xf numFmtId="0" fontId="3" fillId="5" borderId="1" xfId="0" applyFont="1" applyFill="1" applyBorder="1" applyAlignment="1">
      <alignment horizontal="left"/>
    </xf>
    <xf numFmtId="58" fontId="3" fillId="5" borderId="1" xfId="0" applyNumberFormat="1" applyFont="1" applyFill="1" applyBorder="1" applyAlignment="1">
      <alignment horizontal="left"/>
    </xf>
    <xf numFmtId="38" fontId="9" fillId="3" borderId="1" xfId="0" applyNumberFormat="1" applyFont="1" applyFill="1" applyBorder="1"/>
    <xf numFmtId="38" fontId="10" fillId="3" borderId="1" xfId="0" applyNumberFormat="1" applyFont="1" applyFill="1" applyBorder="1"/>
    <xf numFmtId="0" fontId="11" fillId="0" borderId="1" xfId="0" applyFont="1" applyBorder="1" applyAlignment="1">
      <alignment horizontal="center"/>
    </xf>
    <xf numFmtId="0" fontId="11" fillId="0" borderId="0" xfId="0" applyFont="1"/>
    <xf numFmtId="0" fontId="0" fillId="0" borderId="1" xfId="0" applyBorder="1" applyAlignment="1">
      <alignment horizontal="right" wrapText="1"/>
    </xf>
    <xf numFmtId="0" fontId="4" fillId="2" borderId="1" xfId="0" applyFont="1" applyFill="1" applyBorder="1" applyAlignment="1">
      <alignment horizontal="left"/>
    </xf>
    <xf numFmtId="58" fontId="4" fillId="2" borderId="1" xfId="0" applyNumberFormat="1" applyFont="1" applyFill="1" applyBorder="1" applyAlignment="1">
      <alignment horizontal="left"/>
    </xf>
    <xf numFmtId="176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3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2" xfId="0" applyBorder="1" applyAlignment="1">
      <alignment horizontal="right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0" fillId="3" borderId="1" xfId="0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center" vertical="center"/>
    </xf>
  </cellXfs>
  <cellStyles count="7">
    <cellStyle name="0,0_x000a__x000a_NA_x000a__x000a_ 2" xfId="1"/>
    <cellStyle name="0,0_x000d__x000d_NA_x000d__x000d_" xfId="2"/>
    <cellStyle name="Normal_mck_ceocircle_20060228" xfId="4"/>
    <cellStyle name="常规" xfId="0" builtinId="0"/>
    <cellStyle name="常规 2" xfId="3"/>
    <cellStyle name="常规 3" xfId="5"/>
    <cellStyle name="常规 7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topLeftCell="A20" zoomScale="80" zoomScaleNormal="80" workbookViewId="0">
      <selection activeCell="H35" sqref="H35"/>
    </sheetView>
  </sheetViews>
  <sheetFormatPr defaultRowHeight="14" x14ac:dyDescent="0.25"/>
  <cols>
    <col min="2" max="2" width="27.81640625" customWidth="1"/>
    <col min="3" max="3" width="12.81640625" customWidth="1"/>
    <col min="4" max="4" width="14.6328125" customWidth="1"/>
    <col min="5" max="5" width="55.6328125" style="14" bestFit="1" customWidth="1"/>
  </cols>
  <sheetData>
    <row r="1" spans="1:5" x14ac:dyDescent="0.25">
      <c r="A1" s="38" t="s">
        <v>4</v>
      </c>
      <c r="B1" s="39"/>
      <c r="C1" s="39"/>
      <c r="D1" s="39"/>
      <c r="E1" s="39"/>
    </row>
    <row r="2" spans="1:5" x14ac:dyDescent="0.25">
      <c r="A2" s="2" t="s">
        <v>0</v>
      </c>
      <c r="B2" s="2" t="s">
        <v>1</v>
      </c>
      <c r="C2" s="2" t="s">
        <v>2</v>
      </c>
      <c r="D2" s="2" t="s">
        <v>3</v>
      </c>
      <c r="E2" s="2" t="s">
        <v>18</v>
      </c>
    </row>
    <row r="3" spans="1:5" x14ac:dyDescent="0.25">
      <c r="A3" s="1">
        <v>1</v>
      </c>
      <c r="B3" s="3" t="s">
        <v>6</v>
      </c>
      <c r="C3" s="5">
        <v>44708</v>
      </c>
      <c r="D3" s="6">
        <v>37429</v>
      </c>
      <c r="E3" s="4"/>
    </row>
    <row r="4" spans="1:5" ht="28" x14ac:dyDescent="0.25">
      <c r="A4" s="1">
        <v>2</v>
      </c>
      <c r="B4" s="9" t="s">
        <v>9</v>
      </c>
      <c r="C4" s="5">
        <v>44711</v>
      </c>
      <c r="D4" s="6">
        <v>17957</v>
      </c>
      <c r="E4" s="4"/>
    </row>
    <row r="5" spans="1:5" ht="28" x14ac:dyDescent="0.25">
      <c r="A5" s="1">
        <v>3</v>
      </c>
      <c r="B5" s="9" t="s">
        <v>10</v>
      </c>
      <c r="C5" s="5">
        <v>44725</v>
      </c>
      <c r="D5" s="6">
        <v>7192</v>
      </c>
      <c r="E5" s="4"/>
    </row>
    <row r="6" spans="1:5" x14ac:dyDescent="0.25">
      <c r="A6" s="1">
        <v>4</v>
      </c>
      <c r="B6" s="3" t="s">
        <v>7</v>
      </c>
      <c r="C6" s="5">
        <v>44743</v>
      </c>
      <c r="D6" s="6">
        <v>48124</v>
      </c>
      <c r="E6" s="4" t="s">
        <v>36</v>
      </c>
    </row>
    <row r="7" spans="1:5" x14ac:dyDescent="0.25">
      <c r="A7" s="1">
        <v>5</v>
      </c>
      <c r="B7" s="3" t="s">
        <v>11</v>
      </c>
      <c r="C7" s="5">
        <v>44743</v>
      </c>
      <c r="D7" s="4">
        <v>1500</v>
      </c>
      <c r="E7" s="4" t="s">
        <v>35</v>
      </c>
    </row>
    <row r="8" spans="1:5" x14ac:dyDescent="0.25">
      <c r="A8" s="1">
        <v>6</v>
      </c>
      <c r="B8" s="3" t="s">
        <v>8</v>
      </c>
      <c r="C8" s="5">
        <v>44736</v>
      </c>
      <c r="D8" s="4">
        <v>14905</v>
      </c>
      <c r="E8" s="4" t="s">
        <v>34</v>
      </c>
    </row>
    <row r="9" spans="1:5" x14ac:dyDescent="0.25">
      <c r="A9" s="1">
        <v>7</v>
      </c>
      <c r="B9" s="3" t="s">
        <v>12</v>
      </c>
      <c r="C9" s="5">
        <v>44761</v>
      </c>
      <c r="D9" s="4">
        <v>36000</v>
      </c>
      <c r="E9" s="4" t="s">
        <v>16</v>
      </c>
    </row>
    <row r="10" spans="1:5" x14ac:dyDescent="0.25">
      <c r="A10" s="1">
        <v>8</v>
      </c>
      <c r="B10" s="3" t="s">
        <v>13</v>
      </c>
      <c r="C10" s="5">
        <v>44762</v>
      </c>
      <c r="D10" s="4">
        <v>17000</v>
      </c>
      <c r="E10" s="4"/>
    </row>
    <row r="11" spans="1:5" x14ac:dyDescent="0.25">
      <c r="A11" s="1">
        <v>9</v>
      </c>
      <c r="B11" s="12" t="s">
        <v>15</v>
      </c>
      <c r="C11" s="13">
        <v>44767</v>
      </c>
      <c r="D11" s="4">
        <v>2184</v>
      </c>
      <c r="E11" s="4"/>
    </row>
    <row r="12" spans="1:5" x14ac:dyDescent="0.25">
      <c r="A12" s="1">
        <v>10</v>
      </c>
      <c r="B12" s="3" t="s">
        <v>19</v>
      </c>
      <c r="C12" s="13">
        <v>44823</v>
      </c>
      <c r="D12" s="4">
        <f>19345*0.2+19345*1.2*0.06+19345</f>
        <v>24606.84</v>
      </c>
      <c r="E12" s="4" t="s">
        <v>21</v>
      </c>
    </row>
    <row r="13" spans="1:5" x14ac:dyDescent="0.25">
      <c r="A13" s="1">
        <v>11</v>
      </c>
      <c r="B13" s="3" t="s">
        <v>20</v>
      </c>
      <c r="C13" s="13">
        <v>44823</v>
      </c>
      <c r="D13" s="4">
        <f>(20000*0.2+20000*1.2*0.06+20000)-7876</f>
        <v>17564</v>
      </c>
      <c r="E13" s="4" t="s">
        <v>22</v>
      </c>
    </row>
    <row r="14" spans="1:5" x14ac:dyDescent="0.25">
      <c r="A14" s="1">
        <v>12</v>
      </c>
      <c r="B14" s="3" t="s">
        <v>17</v>
      </c>
      <c r="C14" s="5">
        <v>44795</v>
      </c>
      <c r="D14" s="15">
        <v>50688</v>
      </c>
      <c r="E14" s="4"/>
    </row>
    <row r="15" spans="1:5" x14ac:dyDescent="0.25">
      <c r="A15" s="1">
        <v>13</v>
      </c>
      <c r="B15" s="3" t="s">
        <v>23</v>
      </c>
      <c r="C15" s="5">
        <v>44858</v>
      </c>
      <c r="D15" s="15">
        <v>15264</v>
      </c>
      <c r="E15" s="16" t="s">
        <v>25</v>
      </c>
    </row>
    <row r="16" spans="1:5" x14ac:dyDescent="0.25">
      <c r="A16" s="1">
        <v>14</v>
      </c>
      <c r="B16" s="3" t="s">
        <v>24</v>
      </c>
      <c r="C16" s="5">
        <v>44865</v>
      </c>
      <c r="D16" s="15">
        <f>(6500*0.2+6500*1.2*0.06+6500)</f>
        <v>8268</v>
      </c>
      <c r="E16" s="16" t="s">
        <v>26</v>
      </c>
    </row>
    <row r="17" spans="1:5" ht="28" x14ac:dyDescent="0.25">
      <c r="A17" s="1">
        <v>15</v>
      </c>
      <c r="B17" s="3" t="s">
        <v>27</v>
      </c>
      <c r="C17" s="5">
        <v>44873</v>
      </c>
      <c r="D17" s="15">
        <f>(13810*0.2+13810*1.2*0.06)+13810</f>
        <v>17566.32</v>
      </c>
      <c r="E17" s="17" t="s">
        <v>62</v>
      </c>
    </row>
    <row r="18" spans="1:5" x14ac:dyDescent="0.25">
      <c r="A18" s="1">
        <v>16</v>
      </c>
      <c r="B18" s="3" t="s">
        <v>28</v>
      </c>
      <c r="C18" s="5">
        <v>44878</v>
      </c>
      <c r="D18" s="15">
        <v>72345</v>
      </c>
      <c r="E18" s="17"/>
    </row>
    <row r="19" spans="1:5" x14ac:dyDescent="0.25">
      <c r="A19" s="1">
        <v>17</v>
      </c>
      <c r="B19" s="3" t="s">
        <v>29</v>
      </c>
      <c r="C19" s="5">
        <v>44882</v>
      </c>
      <c r="D19" s="15">
        <v>23691</v>
      </c>
      <c r="E19" s="4"/>
    </row>
    <row r="20" spans="1:5" x14ac:dyDescent="0.25">
      <c r="A20" s="1">
        <v>18</v>
      </c>
      <c r="B20" s="3" t="s">
        <v>30</v>
      </c>
      <c r="C20" s="5">
        <v>44896</v>
      </c>
      <c r="D20" s="15">
        <v>64585</v>
      </c>
      <c r="E20" s="4"/>
    </row>
    <row r="21" spans="1:5" x14ac:dyDescent="0.25">
      <c r="A21" s="1">
        <v>19</v>
      </c>
      <c r="B21" s="3" t="s">
        <v>31</v>
      </c>
      <c r="C21" s="5">
        <v>44896</v>
      </c>
      <c r="D21" s="15">
        <f>(1400*0.2+1400*1.2*0.06+1400)</f>
        <v>1780.8</v>
      </c>
      <c r="E21" s="4" t="s">
        <v>32</v>
      </c>
    </row>
    <row r="22" spans="1:5" x14ac:dyDescent="0.25">
      <c r="A22" s="1">
        <v>20</v>
      </c>
      <c r="B22" s="3" t="s">
        <v>31</v>
      </c>
      <c r="C22" s="5">
        <v>44896</v>
      </c>
      <c r="D22" s="15">
        <f>(1337*0.2+1337*1.2*0.06+1337)</f>
        <v>1700.664</v>
      </c>
      <c r="E22" s="4" t="s">
        <v>33</v>
      </c>
    </row>
    <row r="23" spans="1:5" x14ac:dyDescent="0.25">
      <c r="A23" s="1">
        <v>21</v>
      </c>
      <c r="B23" s="24" t="s">
        <v>31</v>
      </c>
      <c r="C23" s="25">
        <v>44903</v>
      </c>
      <c r="D23" s="22">
        <f>(28200*0.2+28200*1.2*0.06+28200)</f>
        <v>35870.400000000001</v>
      </c>
      <c r="E23" s="23" t="s">
        <v>42</v>
      </c>
    </row>
    <row r="24" spans="1:5" x14ac:dyDescent="0.25">
      <c r="A24" s="1">
        <v>22</v>
      </c>
      <c r="B24" s="24" t="s">
        <v>48</v>
      </c>
      <c r="C24" s="25">
        <v>44904</v>
      </c>
      <c r="D24" s="15">
        <f>7800*1.06</f>
        <v>8268</v>
      </c>
      <c r="E24" s="23" t="s">
        <v>49</v>
      </c>
    </row>
    <row r="25" spans="1:5" x14ac:dyDescent="0.25">
      <c r="A25" s="1">
        <v>23</v>
      </c>
      <c r="B25" s="24" t="s">
        <v>44</v>
      </c>
      <c r="C25" s="25">
        <v>44904</v>
      </c>
      <c r="D25" s="15">
        <f>(7000*0.2+7000*1.2*0.06+7000)</f>
        <v>8904</v>
      </c>
      <c r="E25" s="23" t="s">
        <v>45</v>
      </c>
    </row>
    <row r="26" spans="1:5" x14ac:dyDescent="0.25">
      <c r="A26" s="1">
        <v>24</v>
      </c>
      <c r="B26" s="24" t="s">
        <v>46</v>
      </c>
      <c r="C26" s="25">
        <v>44904</v>
      </c>
      <c r="D26" s="22">
        <v>8000</v>
      </c>
      <c r="E26" s="23" t="s">
        <v>47</v>
      </c>
    </row>
    <row r="27" spans="1:5" x14ac:dyDescent="0.25">
      <c r="A27" s="1">
        <v>25</v>
      </c>
      <c r="B27" s="24" t="s">
        <v>55</v>
      </c>
      <c r="C27" s="25">
        <v>44917</v>
      </c>
      <c r="D27" s="15">
        <f>(2629*0.2+2629*1.2*0.06+2629)</f>
        <v>3344.0880000000002</v>
      </c>
      <c r="E27" s="4" t="s">
        <v>54</v>
      </c>
    </row>
    <row r="28" spans="1:5" x14ac:dyDescent="0.25">
      <c r="A28" s="1">
        <v>26</v>
      </c>
      <c r="B28" s="24" t="s">
        <v>56</v>
      </c>
      <c r="C28" s="25">
        <v>44917</v>
      </c>
      <c r="D28" s="22">
        <f>(7075*0.2+7075*1.2*0.06+7075)</f>
        <v>8999.4</v>
      </c>
      <c r="E28" s="4" t="s">
        <v>57</v>
      </c>
    </row>
    <row r="29" spans="1:5" x14ac:dyDescent="0.25">
      <c r="A29" s="1">
        <v>27</v>
      </c>
      <c r="B29" s="24" t="s">
        <v>56</v>
      </c>
      <c r="C29" s="25">
        <v>44921</v>
      </c>
      <c r="D29" s="22">
        <f>(1383*0.2+1383*1.2*0.06+1383)</f>
        <v>1759.1759999999999</v>
      </c>
      <c r="E29" s="4" t="s">
        <v>58</v>
      </c>
    </row>
    <row r="30" spans="1:5" x14ac:dyDescent="0.25">
      <c r="A30" s="1">
        <v>28</v>
      </c>
      <c r="B30" s="24" t="s">
        <v>59</v>
      </c>
      <c r="C30" s="25">
        <v>44924</v>
      </c>
      <c r="D30" s="15">
        <f>(20000*0.2+20000*1.2*0.06+20000)</f>
        <v>25440</v>
      </c>
      <c r="E30" s="4" t="s">
        <v>61</v>
      </c>
    </row>
    <row r="31" spans="1:5" ht="28" x14ac:dyDescent="0.25">
      <c r="A31" s="1">
        <v>29</v>
      </c>
      <c r="B31" s="24" t="s">
        <v>60</v>
      </c>
      <c r="C31" s="25">
        <v>44924</v>
      </c>
      <c r="D31" s="15">
        <f>(5604*0.2+5604*1.2*0.06+5604)</f>
        <v>7128.2880000000005</v>
      </c>
      <c r="E31" s="30" t="s">
        <v>63</v>
      </c>
    </row>
    <row r="32" spans="1:5" ht="28" x14ac:dyDescent="0.25">
      <c r="A32" s="1">
        <v>30</v>
      </c>
      <c r="B32" s="24" t="s">
        <v>64</v>
      </c>
      <c r="C32" s="25">
        <v>44929</v>
      </c>
      <c r="D32" s="15">
        <f>(6172*0.2+6172*1.2*0.06+6172)</f>
        <v>7850.7839999999997</v>
      </c>
      <c r="E32" s="30" t="s">
        <v>65</v>
      </c>
    </row>
    <row r="33" spans="1:9" x14ac:dyDescent="0.25">
      <c r="A33" s="1">
        <v>31</v>
      </c>
      <c r="B33" s="24" t="s">
        <v>68</v>
      </c>
      <c r="C33" s="25">
        <v>44967</v>
      </c>
      <c r="D33" s="15">
        <v>6360</v>
      </c>
      <c r="E33" s="30" t="s">
        <v>69</v>
      </c>
    </row>
    <row r="34" spans="1:9" x14ac:dyDescent="0.25">
      <c r="A34" s="1">
        <v>32</v>
      </c>
      <c r="B34" s="31" t="s">
        <v>66</v>
      </c>
      <c r="C34" s="32"/>
      <c r="D34" s="33">
        <v>40000</v>
      </c>
      <c r="E34" s="34"/>
    </row>
    <row r="35" spans="1:9" x14ac:dyDescent="0.25">
      <c r="A35" s="40" t="s">
        <v>5</v>
      </c>
      <c r="B35" s="41"/>
      <c r="C35" s="42"/>
      <c r="D35" s="7">
        <f>SUM(D3:D34)</f>
        <v>642274.76</v>
      </c>
      <c r="E35" s="4"/>
      <c r="I35" s="8"/>
    </row>
    <row r="36" spans="1:9" x14ac:dyDescent="0.25">
      <c r="A36" s="10"/>
      <c r="B36" s="10"/>
      <c r="C36" s="10"/>
      <c r="D36" s="11"/>
    </row>
    <row r="37" spans="1:9" ht="17.5" x14ac:dyDescent="0.25">
      <c r="A37" s="10"/>
      <c r="B37" s="47" t="s">
        <v>40</v>
      </c>
      <c r="C37" s="47"/>
      <c r="D37" s="20" t="s">
        <v>39</v>
      </c>
      <c r="E37" s="19" t="s">
        <v>38</v>
      </c>
    </row>
    <row r="38" spans="1:9" x14ac:dyDescent="0.25">
      <c r="B38" s="43" t="s">
        <v>14</v>
      </c>
      <c r="C38" s="43"/>
      <c r="D38" s="44">
        <v>586858</v>
      </c>
      <c r="E38" s="1"/>
    </row>
    <row r="39" spans="1:9" ht="14" hidden="1" customHeight="1" x14ac:dyDescent="0.25">
      <c r="B39" s="43"/>
      <c r="C39" s="43"/>
      <c r="D39" s="44"/>
      <c r="E39" s="1"/>
    </row>
    <row r="40" spans="1:9" x14ac:dyDescent="0.25">
      <c r="B40" s="43"/>
      <c r="C40" s="43"/>
      <c r="D40" s="44"/>
      <c r="E40" s="1"/>
      <c r="F40" s="8"/>
    </row>
    <row r="41" spans="1:9" x14ac:dyDescent="0.25">
      <c r="B41" s="43"/>
      <c r="C41" s="43"/>
      <c r="D41" s="44"/>
      <c r="E41" s="1"/>
    </row>
    <row r="42" spans="1:9" x14ac:dyDescent="0.25">
      <c r="B42" s="45" t="s">
        <v>37</v>
      </c>
      <c r="C42" s="46"/>
      <c r="D42" s="18">
        <v>158451.76999999999</v>
      </c>
      <c r="E42" s="21" t="s">
        <v>41</v>
      </c>
    </row>
    <row r="43" spans="1:9" x14ac:dyDescent="0.25">
      <c r="B43" s="45" t="s">
        <v>50</v>
      </c>
      <c r="C43" s="46"/>
      <c r="D43" s="18">
        <f>D38-D42</f>
        <v>428406.23</v>
      </c>
      <c r="E43" s="1"/>
    </row>
    <row r="44" spans="1:9" x14ac:dyDescent="0.25">
      <c r="B44" s="35" t="s">
        <v>43</v>
      </c>
      <c r="C44" s="36"/>
      <c r="D44" s="26">
        <f>D38-D35</f>
        <v>-55416.760000000009</v>
      </c>
      <c r="E44" s="1"/>
    </row>
    <row r="45" spans="1:9" x14ac:dyDescent="0.25">
      <c r="B45" s="35" t="s">
        <v>51</v>
      </c>
      <c r="C45" s="36"/>
      <c r="D45" s="26">
        <v>55416.800000000003</v>
      </c>
      <c r="E45" s="1" t="s">
        <v>52</v>
      </c>
    </row>
    <row r="47" spans="1:9" s="29" customFormat="1" ht="17.5" x14ac:dyDescent="0.3">
      <c r="B47" s="37" t="s">
        <v>53</v>
      </c>
      <c r="C47" s="37"/>
      <c r="D47" s="27">
        <f>D44+D45</f>
        <v>3.9999999993597157E-2</v>
      </c>
      <c r="E47" s="28" t="s">
        <v>67</v>
      </c>
    </row>
  </sheetData>
  <mergeCells count="10">
    <mergeCell ref="B45:C45"/>
    <mergeCell ref="B47:C47"/>
    <mergeCell ref="A1:E1"/>
    <mergeCell ref="A35:C35"/>
    <mergeCell ref="B44:C44"/>
    <mergeCell ref="B38:C41"/>
    <mergeCell ref="D38:D41"/>
    <mergeCell ref="B42:C42"/>
    <mergeCell ref="B43:C43"/>
    <mergeCell ref="B37:C37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2023-02-10T03:25:17Z</dcterms:modified>
</cp:coreProperties>
</file>